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C:\Users\sandr\Nego Partner\Commun - Documents\MARCHE PUBLIC\Université de Nanterre\02. DCE\V4 Dernière relecture\Annexes 1 au CCTF Lot 1\"/>
    </mc:Choice>
  </mc:AlternateContent>
  <xr:revisionPtr revIDLastSave="0" documentId="13_ncr:1_{713AE5E0-2DCF-4A5B-B74E-3B36A75C6921}" xr6:coauthVersionLast="36" xr6:coauthVersionMax="47" xr10:uidLastSave="{00000000-0000-0000-0000-000000000000}"/>
  <bookViews>
    <workbookView xWindow="0" yWindow="0" windowWidth="23040" windowHeight="8424" activeTab="6" xr2:uid="{00000000-000D-0000-FFFF-FFFF00000000}"/>
  </bookViews>
  <sheets>
    <sheet name="Instructions" sheetId="9" r:id="rId1"/>
    <sheet name="Liste Déroulante" sheetId="42" state="hidden" r:id="rId2"/>
    <sheet name="Secteur 1" sheetId="43" r:id="rId3"/>
    <sheet name="Secteur 2" sheetId="32" r:id="rId4"/>
    <sheet name="Secteur 3" sheetId="36" r:id="rId5"/>
    <sheet name="Secteur 4" sheetId="44" r:id="rId6"/>
    <sheet name="Secteur 5" sheetId="50" r:id="rId7"/>
    <sheet name="Heures et coûts Encadrement " sheetId="22" r:id="rId8"/>
    <sheet name="Dotation" sheetId="39" r:id="rId9"/>
    <sheet name="Répartition Orga prévisionnelle" sheetId="40" r:id="rId10"/>
    <sheet name="Materiels &amp; Produits" sheetId="4" r:id="rId11"/>
    <sheet name="Materiels outils de suivi" sheetId="6" r:id="rId12"/>
    <sheet name="Fournitures sanitaires" sheetId="35" r:id="rId13"/>
    <sheet name="Frais de structures" sheetId="49" r:id="rId14"/>
    <sheet name="Récapitulatif" sheetId="46" r:id="rId15"/>
  </sheets>
  <externalReferences>
    <externalReference r:id="rId16"/>
    <externalReference r:id="rId17"/>
  </externalReferences>
  <definedNames>
    <definedName name="_xlnm._FilterDatabase" localSheetId="2" hidden="1">'Secteur 1'!$A$4:$H$395</definedName>
    <definedName name="_xlnm._FilterDatabase" localSheetId="3" hidden="1">'Secteur 2'!$A$4:$H$203</definedName>
    <definedName name="_xlnm._FilterDatabase" localSheetId="4" hidden="1">'Secteur 3'!$A$4:$H$167</definedName>
    <definedName name="_xlnm._FilterDatabase" localSheetId="5" hidden="1">'Secteur 4'!$A$4:$H$176</definedName>
    <definedName name="asp" localSheetId="12">#REF!</definedName>
    <definedName name="asp" localSheetId="13">#REF!</definedName>
    <definedName name="asp" localSheetId="2">#REF!</definedName>
    <definedName name="asp" localSheetId="4">#REF!</definedName>
    <definedName name="asp" localSheetId="5">#REF!</definedName>
    <definedName name="asp">#REF!</definedName>
    <definedName name="aspH2O" localSheetId="12">#REF!</definedName>
    <definedName name="aspH2O" localSheetId="13">#REF!</definedName>
    <definedName name="aspH2O" localSheetId="2">#REF!</definedName>
    <definedName name="aspH2O" localSheetId="4">#REF!</definedName>
    <definedName name="aspH2O" localSheetId="5">#REF!</definedName>
    <definedName name="aspH2O">#REF!</definedName>
    <definedName name="auter8" localSheetId="12">#REF!</definedName>
    <definedName name="auter8" localSheetId="13">#REF!</definedName>
    <definedName name="auter8" localSheetId="2">#REF!</definedName>
    <definedName name="auter8" localSheetId="4">#REF!</definedName>
    <definedName name="auter8" localSheetId="5">#REF!</definedName>
    <definedName name="auter8">#REF!</definedName>
    <definedName name="auto1" localSheetId="12">#REF!</definedName>
    <definedName name="auto1" localSheetId="13">#REF!</definedName>
    <definedName name="auto1" localSheetId="2">#REF!</definedName>
    <definedName name="auto1" localSheetId="4">#REF!</definedName>
    <definedName name="auto1" localSheetId="5">#REF!</definedName>
    <definedName name="auto1">#REF!</definedName>
    <definedName name="auto2" localSheetId="12">#REF!</definedName>
    <definedName name="auto2" localSheetId="13">#REF!</definedName>
    <definedName name="auto2" localSheetId="2">#REF!</definedName>
    <definedName name="auto2" localSheetId="4">#REF!</definedName>
    <definedName name="auto2" localSheetId="5">#REF!</definedName>
    <definedName name="auto2">#REF!</definedName>
    <definedName name="auto3" localSheetId="12">#REF!</definedName>
    <definedName name="auto3" localSheetId="13">#REF!</definedName>
    <definedName name="auto3" localSheetId="2">#REF!</definedName>
    <definedName name="auto3" localSheetId="4">#REF!</definedName>
    <definedName name="auto3" localSheetId="5">#REF!</definedName>
    <definedName name="auto3">#REF!</definedName>
    <definedName name="auto4" localSheetId="12">#REF!</definedName>
    <definedName name="auto4" localSheetId="13">#REF!</definedName>
    <definedName name="auto4" localSheetId="2">#REF!</definedName>
    <definedName name="auto4" localSheetId="4">#REF!</definedName>
    <definedName name="auto4" localSheetId="5">#REF!</definedName>
    <definedName name="auto4">#REF!</definedName>
    <definedName name="autre1" localSheetId="12">#REF!</definedName>
    <definedName name="autre1" localSheetId="13">#REF!</definedName>
    <definedName name="autre1" localSheetId="2">#REF!</definedName>
    <definedName name="autre1" localSheetId="4">#REF!</definedName>
    <definedName name="autre1" localSheetId="5">#REF!</definedName>
    <definedName name="autre1">#REF!</definedName>
    <definedName name="autre2" localSheetId="12">#REF!</definedName>
    <definedName name="autre2" localSheetId="13">#REF!</definedName>
    <definedName name="autre2" localSheetId="2">#REF!</definedName>
    <definedName name="autre2" localSheetId="4">#REF!</definedName>
    <definedName name="autre2" localSheetId="5">#REF!</definedName>
    <definedName name="autre2">#REF!</definedName>
    <definedName name="autre3" localSheetId="12">#REF!</definedName>
    <definedName name="autre3" localSheetId="13">#REF!</definedName>
    <definedName name="autre3" localSheetId="2">#REF!</definedName>
    <definedName name="autre3" localSheetId="4">#REF!</definedName>
    <definedName name="autre3" localSheetId="5">#REF!</definedName>
    <definedName name="autre3">#REF!</definedName>
    <definedName name="autre4" localSheetId="12">#REF!</definedName>
    <definedName name="autre4" localSheetId="13">#REF!</definedName>
    <definedName name="autre4" localSheetId="2">#REF!</definedName>
    <definedName name="autre4" localSheetId="4">#REF!</definedName>
    <definedName name="autre4" localSheetId="5">#REF!</definedName>
    <definedName name="autre4">#REF!</definedName>
    <definedName name="autre5" localSheetId="12">#REF!</definedName>
    <definedName name="autre5" localSheetId="13">#REF!</definedName>
    <definedName name="autre5" localSheetId="2">#REF!</definedName>
    <definedName name="autre5" localSheetId="4">#REF!</definedName>
    <definedName name="autre5" localSheetId="5">#REF!</definedName>
    <definedName name="autre5">#REF!</definedName>
    <definedName name="autre6" localSheetId="12">#REF!</definedName>
    <definedName name="autre6" localSheetId="13">#REF!</definedName>
    <definedName name="autre6" localSheetId="2">#REF!</definedName>
    <definedName name="autre6" localSheetId="4">#REF!</definedName>
    <definedName name="autre6" localSheetId="5">#REF!</definedName>
    <definedName name="autre6">#REF!</definedName>
    <definedName name="autre7" localSheetId="12">#REF!</definedName>
    <definedName name="autre7" localSheetId="13">#REF!</definedName>
    <definedName name="autre7" localSheetId="2">#REF!</definedName>
    <definedName name="autre7" localSheetId="4">#REF!</definedName>
    <definedName name="autre7" localSheetId="5">#REF!</definedName>
    <definedName name="autre7">#REF!</definedName>
    <definedName name="balai" localSheetId="12">#REF!</definedName>
    <definedName name="balai" localSheetId="13">#REF!</definedName>
    <definedName name="balai" localSheetId="2">#REF!</definedName>
    <definedName name="balai" localSheetId="4">#REF!</definedName>
    <definedName name="balai" localSheetId="5">#REF!</definedName>
    <definedName name="balai">#REF!</definedName>
    <definedName name="char" localSheetId="12">#REF!</definedName>
    <definedName name="char" localSheetId="13">#REF!</definedName>
    <definedName name="char" localSheetId="2">#REF!</definedName>
    <definedName name="char" localSheetId="4">#REF!</definedName>
    <definedName name="char" localSheetId="5">#REF!</definedName>
    <definedName name="char">#REF!</definedName>
    <definedName name="Liste_pièce" localSheetId="12">#REF!</definedName>
    <definedName name="Liste_pièce" localSheetId="13">#REF!</definedName>
    <definedName name="Liste_pièce" localSheetId="2">#REF!</definedName>
    <definedName name="Liste_pièce" localSheetId="4">#REF!</definedName>
    <definedName name="Liste_pièce" localSheetId="5">#REF!</definedName>
    <definedName name="Liste_pièce">#REF!</definedName>
    <definedName name="Liste_pièces">'[1]Pièces &amp; Revêt.'!$A$1:$A$36</definedName>
    <definedName name="Liste_revêt" localSheetId="12">#REF!</definedName>
    <definedName name="Liste_revêt" localSheetId="13">#REF!</definedName>
    <definedName name="Liste_revêt" localSheetId="2">#REF!</definedName>
    <definedName name="Liste_revêt" localSheetId="4">#REF!</definedName>
    <definedName name="Liste_revêt" localSheetId="5">#REF!</definedName>
    <definedName name="Liste_revêt">#REF!</definedName>
    <definedName name="Liste_revêt.">'[1]Pièces &amp; Revêt.'!$C$1:$C$8</definedName>
    <definedName name="mat" localSheetId="12">#REF!</definedName>
    <definedName name="mat" localSheetId="13">#REF!</definedName>
    <definedName name="mat" localSheetId="2">#REF!</definedName>
    <definedName name="mat" localSheetId="4">#REF!</definedName>
    <definedName name="mat" localSheetId="5">#REF!</definedName>
    <definedName name="mat">#REF!</definedName>
    <definedName name="matt" localSheetId="12">#REF!</definedName>
    <definedName name="matt" localSheetId="13">#REF!</definedName>
    <definedName name="matt" localSheetId="2">#REF!</definedName>
    <definedName name="matt" localSheetId="4">#REF!</definedName>
    <definedName name="matt" localSheetId="5">#REF!</definedName>
    <definedName name="matt">#REF!</definedName>
    <definedName name="mattt" localSheetId="12">#REF!</definedName>
    <definedName name="mattt" localSheetId="13">#REF!</definedName>
    <definedName name="mattt" localSheetId="2">#REF!</definedName>
    <definedName name="mattt" localSheetId="4">#REF!</definedName>
    <definedName name="mattt" localSheetId="5">#REF!</definedName>
    <definedName name="mattt">#REF!</definedName>
    <definedName name="mono" localSheetId="12">#REF!</definedName>
    <definedName name="mono" localSheetId="13">#REF!</definedName>
    <definedName name="mono" localSheetId="2">#REF!</definedName>
    <definedName name="mono" localSheetId="4">#REF!</definedName>
    <definedName name="mono" localSheetId="5">#REF!</definedName>
    <definedName name="mono">#REF!</definedName>
    <definedName name="ppp" localSheetId="12">#REF!</definedName>
    <definedName name="ppp" localSheetId="13">#REF!</definedName>
    <definedName name="ppp" localSheetId="2">#REF!</definedName>
    <definedName name="ppp" localSheetId="4">#REF!</definedName>
    <definedName name="ppp" localSheetId="5">#REF!</definedName>
    <definedName name="ppp">#REF!</definedName>
    <definedName name="ppppppppppp" localSheetId="12">#REF!</definedName>
    <definedName name="ppppppppppp" localSheetId="13">#REF!</definedName>
    <definedName name="ppppppppppp" localSheetId="2">#REF!</definedName>
    <definedName name="ppppppppppp" localSheetId="4">#REF!</definedName>
    <definedName name="ppppppppppp" localSheetId="5">#REF!</definedName>
    <definedName name="ppppppppppp">#REF!</definedName>
    <definedName name="prestation" localSheetId="12">#REF!</definedName>
    <definedName name="prestation" localSheetId="13">#REF!</definedName>
    <definedName name="prestation" localSheetId="2">#REF!</definedName>
    <definedName name="prestation" localSheetId="4">#REF!</definedName>
    <definedName name="prestation" localSheetId="5">#REF!</definedName>
    <definedName name="prestation">#REF!</definedName>
    <definedName name="Typesalle">'[2]Salle &amp; revêt'!$A$1:$A$40</definedName>
    <definedName name="_xlnm.Print_Area" localSheetId="8">Dotation!$A$1:$D$80</definedName>
    <definedName name="_xlnm.Print_Area" localSheetId="12">'Fournitures sanitaires'!$A$1:$G$141</definedName>
    <definedName name="_xlnm.Print_Area" localSheetId="13">'Frais de structures'!$A$1:$C$138</definedName>
    <definedName name="_xlnm.Print_Area" localSheetId="7">'Heures et coûts Encadrement '!$A$1:$D$141</definedName>
    <definedName name="_xlnm.Print_Area" localSheetId="0">Instructions!$A$1:$D$34</definedName>
    <definedName name="_xlnm.Print_Area" localSheetId="10">'Materiels &amp; Produits'!$A$1:$M$140</definedName>
    <definedName name="_xlnm.Print_Area" localSheetId="11">'Materiels outils de suivi'!$A$1:$E$140</definedName>
    <definedName name="_xlnm.Print_Area" localSheetId="9">'Répartition Orga prévisionnelle'!$A$1:$F$295</definedName>
    <definedName name="_xlnm.Print_Area" localSheetId="2">'Secteur 1'!$A$1:$I$397</definedName>
    <definedName name="_xlnm.Print_Area" localSheetId="3">'Secteur 2'!$A$1:$H$205</definedName>
    <definedName name="_xlnm.Print_Area" localSheetId="4">'Secteur 3'!$A$1:$I$172</definedName>
    <definedName name="_xlnm.Print_Area" localSheetId="5">'Secteur 4'!$A$1:$I$178</definedName>
    <definedName name="_xlnm.Print_Area" localSheetId="6">'Secteur 5'!$A$1:$H$39</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7" i="44" l="1"/>
  <c r="F125" i="44"/>
  <c r="F69" i="44"/>
  <c r="F19" i="44"/>
  <c r="F170" i="36"/>
  <c r="F140" i="36"/>
  <c r="F83" i="36"/>
  <c r="F80" i="36"/>
  <c r="F16" i="36"/>
  <c r="F7" i="43"/>
  <c r="F57" i="43" s="1"/>
  <c r="F60" i="43"/>
  <c r="F128" i="43" s="1"/>
  <c r="F188" i="43"/>
  <c r="F251" i="43"/>
  <c r="F306" i="43"/>
  <c r="F314" i="43"/>
  <c r="F342" i="43" s="1"/>
  <c r="F396" i="43"/>
  <c r="G346" i="43"/>
  <c r="F346" i="43"/>
  <c r="F154" i="32"/>
  <c r="F204" i="32"/>
  <c r="G101" i="32"/>
  <c r="F101" i="32"/>
  <c r="F152" i="32"/>
  <c r="F98" i="32"/>
  <c r="F66" i="32"/>
  <c r="F22" i="44"/>
  <c r="F74" i="44"/>
  <c r="F129" i="44"/>
  <c r="F39" i="50"/>
  <c r="G39" i="50"/>
  <c r="F14" i="50"/>
  <c r="C46" i="46" l="1"/>
  <c r="J21" i="46"/>
  <c r="J3" i="46"/>
  <c r="J22" i="46"/>
  <c r="I22" i="46"/>
  <c r="F19" i="46"/>
  <c r="F9" i="46"/>
  <c r="E15" i="46"/>
  <c r="G12" i="35"/>
  <c r="G152" i="32" l="1"/>
  <c r="H149" i="32"/>
  <c r="G149" i="32"/>
  <c r="B44" i="46" l="1"/>
  <c r="H32" i="50"/>
  <c r="G32" i="50"/>
  <c r="G129" i="44" l="1"/>
  <c r="H83" i="36"/>
  <c r="G83" i="36"/>
  <c r="B73" i="35"/>
  <c r="G22" i="44" l="1"/>
  <c r="C14" i="22" l="1"/>
  <c r="H38" i="50"/>
  <c r="G38" i="50"/>
  <c r="H36" i="50"/>
  <c r="G36" i="50"/>
  <c r="H34" i="50"/>
  <c r="G34" i="50"/>
  <c r="H30" i="50"/>
  <c r="G30" i="50"/>
  <c r="H21" i="50"/>
  <c r="G21" i="50"/>
  <c r="H14" i="50"/>
  <c r="H39" i="50" s="1"/>
  <c r="G14" i="50"/>
  <c r="H176" i="44"/>
  <c r="G176" i="44"/>
  <c r="H174" i="44"/>
  <c r="G174" i="44"/>
  <c r="H172" i="44"/>
  <c r="G172" i="44"/>
  <c r="H165" i="44"/>
  <c r="G165" i="44"/>
  <c r="H158" i="44"/>
  <c r="G158" i="44"/>
  <c r="H150" i="44"/>
  <c r="G150" i="44"/>
  <c r="H142" i="44"/>
  <c r="G142" i="44"/>
  <c r="H129" i="44"/>
  <c r="G124" i="44"/>
  <c r="G122" i="44"/>
  <c r="G120" i="44"/>
  <c r="G118" i="44"/>
  <c r="G114" i="44"/>
  <c r="G108" i="44"/>
  <c r="G102" i="44"/>
  <c r="G94" i="44"/>
  <c r="G86" i="44"/>
  <c r="G74" i="44"/>
  <c r="H68" i="44"/>
  <c r="G68" i="44"/>
  <c r="H66" i="44"/>
  <c r="G66" i="44"/>
  <c r="H64" i="44"/>
  <c r="G64" i="44"/>
  <c r="H62" i="44"/>
  <c r="G62" i="44"/>
  <c r="H56" i="44"/>
  <c r="G56" i="44"/>
  <c r="H47" i="44"/>
  <c r="G47" i="44"/>
  <c r="H39" i="44"/>
  <c r="G39" i="44"/>
  <c r="H32" i="44"/>
  <c r="G32" i="44"/>
  <c r="H22" i="44"/>
  <c r="H18" i="44"/>
  <c r="G18" i="44"/>
  <c r="H16" i="44"/>
  <c r="G16" i="44"/>
  <c r="G14" i="44"/>
  <c r="G19" i="44" s="1"/>
  <c r="H169" i="36"/>
  <c r="G169" i="36"/>
  <c r="H167" i="36"/>
  <c r="G167" i="36"/>
  <c r="H165" i="36"/>
  <c r="G165" i="36"/>
  <c r="H158" i="36"/>
  <c r="G158" i="36"/>
  <c r="H149" i="36"/>
  <c r="G149" i="36"/>
  <c r="H139" i="36"/>
  <c r="G139" i="36"/>
  <c r="H137" i="36"/>
  <c r="G137" i="36"/>
  <c r="H135" i="36"/>
  <c r="G135" i="36"/>
  <c r="H133" i="36"/>
  <c r="G133" i="36"/>
  <c r="H125" i="36"/>
  <c r="H140" i="36" s="1"/>
  <c r="G125" i="36"/>
  <c r="G140" i="36" s="1"/>
  <c r="H118" i="36"/>
  <c r="G118" i="36"/>
  <c r="H109" i="36"/>
  <c r="G109" i="36"/>
  <c r="H102" i="36"/>
  <c r="G102" i="36"/>
  <c r="G79" i="36"/>
  <c r="H77" i="36"/>
  <c r="G77" i="36"/>
  <c r="H75" i="36"/>
  <c r="G75" i="36"/>
  <c r="H73" i="36"/>
  <c r="G73" i="36"/>
  <c r="H65" i="36"/>
  <c r="G65" i="36"/>
  <c r="H58" i="36"/>
  <c r="G58" i="36"/>
  <c r="H52" i="36"/>
  <c r="H44" i="36"/>
  <c r="G44" i="36"/>
  <c r="H37" i="36"/>
  <c r="G37" i="36"/>
  <c r="H30" i="36"/>
  <c r="G30" i="36"/>
  <c r="H16" i="36"/>
  <c r="G16" i="36"/>
  <c r="H203" i="32"/>
  <c r="G203" i="32"/>
  <c r="H201" i="32"/>
  <c r="G201" i="32"/>
  <c r="H199" i="32"/>
  <c r="G199" i="32"/>
  <c r="H197" i="32"/>
  <c r="G197" i="32"/>
  <c r="H190" i="32"/>
  <c r="H182" i="32"/>
  <c r="G182" i="32"/>
  <c r="G190" i="32"/>
  <c r="H174" i="32"/>
  <c r="G174" i="32"/>
  <c r="H163" i="32"/>
  <c r="G163" i="32"/>
  <c r="H154" i="32"/>
  <c r="G154" i="32"/>
  <c r="H151" i="32"/>
  <c r="G151" i="32"/>
  <c r="H147" i="32"/>
  <c r="G147" i="32"/>
  <c r="H140" i="32"/>
  <c r="G140" i="32"/>
  <c r="H131" i="32"/>
  <c r="G131" i="32"/>
  <c r="H121" i="32"/>
  <c r="G121" i="32"/>
  <c r="H111" i="32"/>
  <c r="G111" i="32"/>
  <c r="H101" i="32"/>
  <c r="H97" i="32"/>
  <c r="G97" i="32"/>
  <c r="H95" i="32"/>
  <c r="G95" i="32"/>
  <c r="H93" i="32"/>
  <c r="G93" i="32"/>
  <c r="H91" i="32"/>
  <c r="G91" i="32"/>
  <c r="H85" i="32"/>
  <c r="G85" i="32"/>
  <c r="H79" i="32"/>
  <c r="G79" i="32"/>
  <c r="H65" i="32"/>
  <c r="G65" i="32"/>
  <c r="H63" i="32"/>
  <c r="G63" i="32"/>
  <c r="H61" i="32"/>
  <c r="G61" i="32"/>
  <c r="H59" i="32"/>
  <c r="G59" i="32"/>
  <c r="H53" i="32"/>
  <c r="G53" i="32"/>
  <c r="H47" i="32"/>
  <c r="G47" i="32"/>
  <c r="H39" i="32"/>
  <c r="G39" i="32"/>
  <c r="H33" i="32"/>
  <c r="G33" i="32"/>
  <c r="H23" i="32"/>
  <c r="G23" i="32"/>
  <c r="H15" i="32"/>
  <c r="G15" i="32"/>
  <c r="H395" i="43"/>
  <c r="G395" i="43"/>
  <c r="H393" i="43"/>
  <c r="G393" i="43"/>
  <c r="H391" i="43"/>
  <c r="G391" i="43"/>
  <c r="H389" i="43"/>
  <c r="G389" i="43"/>
  <c r="H382" i="43"/>
  <c r="G382" i="43"/>
  <c r="H376" i="43"/>
  <c r="G376" i="43"/>
  <c r="H371" i="43"/>
  <c r="G371" i="43"/>
  <c r="H364" i="43"/>
  <c r="G364" i="43"/>
  <c r="H357" i="43"/>
  <c r="G357" i="43"/>
  <c r="H346" i="43"/>
  <c r="H337" i="43"/>
  <c r="H341" i="43"/>
  <c r="G341" i="43"/>
  <c r="G339" i="43"/>
  <c r="G337" i="43"/>
  <c r="G335" i="43"/>
  <c r="G324" i="43"/>
  <c r="G314" i="43"/>
  <c r="G305" i="43"/>
  <c r="G303" i="43"/>
  <c r="G301" i="43"/>
  <c r="G292" i="43"/>
  <c r="H283" i="43"/>
  <c r="G283" i="43"/>
  <c r="H274" i="43"/>
  <c r="G274" i="43"/>
  <c r="H265" i="43"/>
  <c r="G265" i="43"/>
  <c r="H253" i="43"/>
  <c r="G253" i="43"/>
  <c r="H250" i="43"/>
  <c r="G250" i="43"/>
  <c r="H248" i="43"/>
  <c r="G248" i="43"/>
  <c r="H246" i="43"/>
  <c r="G246" i="43"/>
  <c r="H234" i="43"/>
  <c r="G234" i="43"/>
  <c r="H223" i="43"/>
  <c r="G223" i="43"/>
  <c r="H214" i="43"/>
  <c r="G214" i="43"/>
  <c r="H204" i="43"/>
  <c r="G204" i="43"/>
  <c r="H191" i="43"/>
  <c r="G191" i="43"/>
  <c r="H187" i="43"/>
  <c r="G187" i="43"/>
  <c r="H185" i="43"/>
  <c r="G185" i="43"/>
  <c r="H183" i="43"/>
  <c r="G183" i="43"/>
  <c r="H181" i="43"/>
  <c r="G181" i="43"/>
  <c r="H171" i="43"/>
  <c r="G171" i="43"/>
  <c r="H162" i="43"/>
  <c r="G162" i="43"/>
  <c r="H153" i="43"/>
  <c r="G153" i="43"/>
  <c r="H144" i="43"/>
  <c r="G144" i="43"/>
  <c r="H131" i="43"/>
  <c r="G131" i="43"/>
  <c r="H127" i="43"/>
  <c r="G127" i="43"/>
  <c r="H125" i="43"/>
  <c r="G125" i="43"/>
  <c r="H123" i="43"/>
  <c r="G123" i="43"/>
  <c r="H121" i="43"/>
  <c r="G121" i="43"/>
  <c r="H115" i="43"/>
  <c r="G115" i="43"/>
  <c r="H110" i="43"/>
  <c r="G110" i="43"/>
  <c r="H105" i="43"/>
  <c r="G105" i="43"/>
  <c r="H99" i="43"/>
  <c r="G99" i="43"/>
  <c r="H94" i="43"/>
  <c r="G94" i="43"/>
  <c r="H89" i="43"/>
  <c r="G89" i="43"/>
  <c r="H84" i="43"/>
  <c r="G84" i="43"/>
  <c r="H78" i="43"/>
  <c r="G78" i="43"/>
  <c r="H60" i="43"/>
  <c r="G60" i="43"/>
  <c r="H50" i="43"/>
  <c r="G50" i="43"/>
  <c r="G52" i="43"/>
  <c r="G54" i="43"/>
  <c r="G56" i="43"/>
  <c r="G7" i="43"/>
  <c r="G177" i="44" l="1"/>
  <c r="G125" i="44"/>
  <c r="H177" i="44"/>
  <c r="G69" i="44"/>
  <c r="G170" i="36"/>
  <c r="C38" i="46" s="1"/>
  <c r="G204" i="32"/>
  <c r="H204" i="32"/>
  <c r="G66" i="32"/>
  <c r="H152" i="32"/>
  <c r="H98" i="32"/>
  <c r="H66" i="32"/>
  <c r="G98" i="32"/>
  <c r="H128" i="43"/>
  <c r="G396" i="43"/>
  <c r="G342" i="43"/>
  <c r="G188" i="43"/>
  <c r="G128" i="43"/>
  <c r="H188" i="43"/>
  <c r="G251" i="43"/>
  <c r="G306" i="43"/>
  <c r="C42" i="46"/>
  <c r="H74" i="44"/>
  <c r="H170" i="36"/>
  <c r="H56" i="43"/>
  <c r="H54" i="43"/>
  <c r="H52" i="43"/>
  <c r="H40" i="43"/>
  <c r="H34" i="43"/>
  <c r="H26" i="43"/>
  <c r="H21" i="43"/>
  <c r="H7" i="43"/>
  <c r="G21" i="43"/>
  <c r="G26" i="43"/>
  <c r="G34" i="43"/>
  <c r="G40" i="43"/>
  <c r="H57" i="43" l="1"/>
  <c r="G57" i="43"/>
  <c r="C25" i="46" s="1"/>
  <c r="C28" i="46"/>
  <c r="G2" i="50" l="1"/>
  <c r="A20" i="46" l="1"/>
  <c r="C131" i="49"/>
  <c r="H20" i="46" s="1"/>
  <c r="G131" i="35"/>
  <c r="G20" i="46" s="1"/>
  <c r="E131" i="6"/>
  <c r="F20" i="46" s="1"/>
  <c r="M132" i="4"/>
  <c r="E20" i="46" s="1"/>
  <c r="F292" i="40"/>
  <c r="D43" i="46" s="1"/>
  <c r="F285" i="40"/>
  <c r="D42" i="46" s="1"/>
  <c r="F151" i="40"/>
  <c r="F42" i="46" s="1"/>
  <c r="C133" i="22"/>
  <c r="E42" i="46" s="1"/>
  <c r="F30" i="50"/>
  <c r="F21" i="50"/>
  <c r="G42" i="46" l="1"/>
  <c r="H42" i="46"/>
  <c r="D133" i="22"/>
  <c r="D20" i="46" s="1"/>
  <c r="B21" i="46"/>
  <c r="C43" i="46"/>
  <c r="C21" i="46" l="1"/>
  <c r="F86" i="44" l="1"/>
  <c r="F33" i="32"/>
  <c r="F15" i="32" l="1"/>
  <c r="F79" i="32" l="1"/>
  <c r="F59" i="32" l="1"/>
  <c r="F163" i="32" l="1"/>
  <c r="F96" i="44"/>
  <c r="F70" i="44"/>
  <c r="F54" i="44" l="1"/>
  <c r="F53" i="44"/>
  <c r="F117" i="44"/>
  <c r="F111" i="44"/>
  <c r="F106" i="44"/>
  <c r="F98" i="44"/>
  <c r="F39" i="44" l="1"/>
  <c r="C3" i="49" l="1"/>
  <c r="C138" i="49"/>
  <c r="H21" i="46" s="1"/>
  <c r="C124" i="49"/>
  <c r="H19" i="46" s="1"/>
  <c r="C117" i="49"/>
  <c r="H18" i="46" s="1"/>
  <c r="C110" i="49"/>
  <c r="H17" i="46" s="1"/>
  <c r="C103" i="49"/>
  <c r="H16" i="46" s="1"/>
  <c r="C96" i="49"/>
  <c r="H15" i="46" s="1"/>
  <c r="C89" i="49"/>
  <c r="H14" i="46" s="1"/>
  <c r="C82" i="49"/>
  <c r="H13" i="46" s="1"/>
  <c r="C75" i="49"/>
  <c r="H12" i="46" s="1"/>
  <c r="C68" i="49"/>
  <c r="H11" i="46" s="1"/>
  <c r="C61" i="49"/>
  <c r="H10" i="46" s="1"/>
  <c r="C54" i="49"/>
  <c r="H9" i="46" s="1"/>
  <c r="C47" i="49"/>
  <c r="H8" i="46" s="1"/>
  <c r="C40" i="49"/>
  <c r="H7" i="46" s="1"/>
  <c r="C33" i="49"/>
  <c r="H6" i="46" s="1"/>
  <c r="C26" i="49"/>
  <c r="H5" i="46" s="1"/>
  <c r="C19" i="49"/>
  <c r="H4" i="46" s="1"/>
  <c r="C12" i="49"/>
  <c r="H3" i="46" s="1"/>
  <c r="H22" i="46" s="1"/>
  <c r="G141" i="35"/>
  <c r="G21" i="46" s="1"/>
  <c r="G124" i="35"/>
  <c r="G19" i="46" s="1"/>
  <c r="G117" i="35"/>
  <c r="G18" i="46" s="1"/>
  <c r="G110" i="35"/>
  <c r="G17" i="46" s="1"/>
  <c r="G103" i="35"/>
  <c r="G16" i="46" s="1"/>
  <c r="G96" i="35"/>
  <c r="G15" i="46" s="1"/>
  <c r="G89" i="35"/>
  <c r="G14" i="46" s="1"/>
  <c r="G82" i="35"/>
  <c r="G13" i="46" s="1"/>
  <c r="G75" i="35"/>
  <c r="G12" i="46" s="1"/>
  <c r="G68" i="35"/>
  <c r="G11" i="46" s="1"/>
  <c r="G61" i="35"/>
  <c r="G10" i="46" s="1"/>
  <c r="G54" i="35"/>
  <c r="G47" i="35"/>
  <c r="G8" i="46" s="1"/>
  <c r="G40" i="35"/>
  <c r="G7" i="46" s="1"/>
  <c r="G33" i="35"/>
  <c r="G6" i="46" s="1"/>
  <c r="G26" i="35"/>
  <c r="G5" i="46" s="1"/>
  <c r="G19" i="35"/>
  <c r="G4" i="46" s="1"/>
  <c r="E138" i="6"/>
  <c r="F21" i="46" s="1"/>
  <c r="E124" i="6"/>
  <c r="E117" i="6"/>
  <c r="F18" i="46" s="1"/>
  <c r="E110" i="6"/>
  <c r="F17" i="46" s="1"/>
  <c r="E103" i="6"/>
  <c r="F16" i="46" s="1"/>
  <c r="E96" i="6"/>
  <c r="F15" i="46" s="1"/>
  <c r="E89" i="6"/>
  <c r="F14" i="46" s="1"/>
  <c r="E82" i="6"/>
  <c r="F13" i="46" s="1"/>
  <c r="E75" i="6"/>
  <c r="F12" i="46" s="1"/>
  <c r="E68" i="6"/>
  <c r="F11" i="46" s="1"/>
  <c r="E61" i="6"/>
  <c r="F10" i="46" s="1"/>
  <c r="E54" i="6"/>
  <c r="E47" i="6"/>
  <c r="F8" i="46" s="1"/>
  <c r="E40" i="6"/>
  <c r="F7" i="46" s="1"/>
  <c r="E33" i="6"/>
  <c r="F6" i="46" s="1"/>
  <c r="E26" i="6"/>
  <c r="F5" i="46" s="1"/>
  <c r="E19" i="6"/>
  <c r="F4" i="46" s="1"/>
  <c r="E12" i="6"/>
  <c r="F3" i="46" s="1"/>
  <c r="M13" i="4"/>
  <c r="E3" i="46" s="1"/>
  <c r="M139" i="4"/>
  <c r="E21" i="46" s="1"/>
  <c r="M125" i="4"/>
  <c r="E19" i="46" s="1"/>
  <c r="M118" i="4"/>
  <c r="E18" i="46" s="1"/>
  <c r="M111" i="4"/>
  <c r="E17" i="46" s="1"/>
  <c r="M104" i="4"/>
  <c r="E16" i="46" s="1"/>
  <c r="M97" i="4"/>
  <c r="M90" i="4"/>
  <c r="E14" i="46" s="1"/>
  <c r="M83" i="4"/>
  <c r="E13" i="46" s="1"/>
  <c r="M76" i="4"/>
  <c r="E12" i="46" s="1"/>
  <c r="M69" i="4"/>
  <c r="E11" i="46" s="1"/>
  <c r="M62" i="4"/>
  <c r="E10" i="46" s="1"/>
  <c r="M55" i="4"/>
  <c r="E9" i="46" s="1"/>
  <c r="M48" i="4"/>
  <c r="E8" i="46" s="1"/>
  <c r="M41" i="4"/>
  <c r="E7" i="46" s="1"/>
  <c r="M34" i="4"/>
  <c r="E6" i="46" s="1"/>
  <c r="M27" i="4"/>
  <c r="E5" i="46" s="1"/>
  <c r="M20" i="4"/>
  <c r="E4" i="46" s="1"/>
  <c r="F278" i="40"/>
  <c r="D41" i="46" s="1"/>
  <c r="F271" i="40"/>
  <c r="D40" i="46" s="1"/>
  <c r="F264" i="40"/>
  <c r="F257" i="40"/>
  <c r="D38" i="46" s="1"/>
  <c r="F250" i="40"/>
  <c r="D37" i="46" s="1"/>
  <c r="F243" i="40"/>
  <c r="D36" i="46" s="1"/>
  <c r="F236" i="40"/>
  <c r="D35" i="46" s="1"/>
  <c r="F229" i="40"/>
  <c r="D34" i="46" s="1"/>
  <c r="F222" i="40"/>
  <c r="D33" i="46" s="1"/>
  <c r="F215" i="40"/>
  <c r="D32" i="46" s="1"/>
  <c r="F208" i="40"/>
  <c r="D31" i="46" s="1"/>
  <c r="F201" i="40"/>
  <c r="D30" i="46" s="1"/>
  <c r="F194" i="40"/>
  <c r="D29" i="46" s="1"/>
  <c r="F187" i="40"/>
  <c r="D28" i="46" s="1"/>
  <c r="F180" i="40"/>
  <c r="D27" i="46" s="1"/>
  <c r="F173" i="40"/>
  <c r="D26" i="46" s="1"/>
  <c r="F166" i="40"/>
  <c r="D25" i="46" s="1"/>
  <c r="F116" i="40"/>
  <c r="F37" i="46" s="1"/>
  <c r="F109" i="40"/>
  <c r="F36" i="46" s="1"/>
  <c r="F102" i="40"/>
  <c r="F35" i="46" s="1"/>
  <c r="F95" i="40"/>
  <c r="F34" i="46" s="1"/>
  <c r="F88" i="40"/>
  <c r="F33" i="46" s="1"/>
  <c r="F81" i="40"/>
  <c r="F32" i="46" s="1"/>
  <c r="E22" i="46" l="1"/>
  <c r="G9" i="46"/>
  <c r="F22" i="46"/>
  <c r="F293" i="40"/>
  <c r="D39" i="46"/>
  <c r="D44" i="46"/>
  <c r="A19" i="46"/>
  <c r="A18" i="46"/>
  <c r="A17" i="46"/>
  <c r="F172" i="44"/>
  <c r="F165" i="44"/>
  <c r="F118" i="44"/>
  <c r="F114" i="44"/>
  <c r="F108" i="44"/>
  <c r="F102" i="44"/>
  <c r="F94" i="44"/>
  <c r="F142" i="44"/>
  <c r="F32" i="44"/>
  <c r="F62" i="44"/>
  <c r="F56" i="44"/>
  <c r="F47" i="44"/>
  <c r="F14" i="44"/>
  <c r="A16" i="46"/>
  <c r="A15" i="46"/>
  <c r="A14" i="46"/>
  <c r="F165" i="36"/>
  <c r="F133" i="36"/>
  <c r="F118" i="36"/>
  <c r="F109" i="36"/>
  <c r="F73" i="36"/>
  <c r="F65" i="36"/>
  <c r="G52" i="36"/>
  <c r="G80" i="36" s="1"/>
  <c r="F52" i="36"/>
  <c r="F58" i="36"/>
  <c r="F44" i="36"/>
  <c r="F37" i="36"/>
  <c r="C98" i="22"/>
  <c r="E37" i="46" s="1"/>
  <c r="G37" i="46" s="1"/>
  <c r="A13" i="46"/>
  <c r="A12" i="46"/>
  <c r="A11" i="46"/>
  <c r="F174" i="32"/>
  <c r="F182" i="32"/>
  <c r="F190" i="32"/>
  <c r="F111" i="32"/>
  <c r="F121" i="32"/>
  <c r="F131" i="32"/>
  <c r="F140" i="32"/>
  <c r="C84" i="22"/>
  <c r="C77" i="22"/>
  <c r="E34" i="46" s="1"/>
  <c r="G34" i="46" s="1"/>
  <c r="C70" i="22"/>
  <c r="E33" i="46" s="1"/>
  <c r="G33" i="46" s="1"/>
  <c r="A10" i="46"/>
  <c r="F47" i="32"/>
  <c r="F53" i="32"/>
  <c r="C126" i="22"/>
  <c r="E41" i="46" s="1"/>
  <c r="G41" i="46" s="1"/>
  <c r="C119" i="22"/>
  <c r="E40" i="46" s="1"/>
  <c r="G40" i="46" s="1"/>
  <c r="C112" i="22"/>
  <c r="E39" i="46" s="1"/>
  <c r="G39" i="46" s="1"/>
  <c r="C105" i="22"/>
  <c r="E38" i="46" s="1"/>
  <c r="C91" i="22"/>
  <c r="E36" i="46" s="1"/>
  <c r="G36" i="46" s="1"/>
  <c r="A9" i="46"/>
  <c r="A8" i="46"/>
  <c r="A7" i="46"/>
  <c r="A6" i="46"/>
  <c r="A5" i="46"/>
  <c r="A4" i="46"/>
  <c r="A3" i="46"/>
  <c r="F385" i="43"/>
  <c r="F374" i="43"/>
  <c r="F368" i="43"/>
  <c r="F371" i="43" s="1"/>
  <c r="F361" i="43"/>
  <c r="F360" i="43"/>
  <c r="F354" i="43"/>
  <c r="F352" i="43"/>
  <c r="C31" i="46"/>
  <c r="F333" i="43"/>
  <c r="F332" i="43"/>
  <c r="F329" i="43"/>
  <c r="F322" i="43"/>
  <c r="F320" i="43"/>
  <c r="F319" i="43"/>
  <c r="F318" i="43"/>
  <c r="F317" i="43"/>
  <c r="F316" i="43"/>
  <c r="F311" i="43"/>
  <c r="F308" i="43"/>
  <c r="F299" i="43"/>
  <c r="F298" i="43"/>
  <c r="F295" i="43"/>
  <c r="F293" i="43"/>
  <c r="F288" i="43"/>
  <c r="F286" i="43"/>
  <c r="F284" i="43"/>
  <c r="F281" i="43"/>
  <c r="F280" i="43"/>
  <c r="F278" i="43"/>
  <c r="F277" i="43"/>
  <c r="F271" i="43"/>
  <c r="F268" i="43"/>
  <c r="F264" i="43"/>
  <c r="F261" i="43"/>
  <c r="F260" i="43"/>
  <c r="F259" i="43"/>
  <c r="F257" i="43"/>
  <c r="F256" i="43"/>
  <c r="F255" i="43"/>
  <c r="F253" i="43"/>
  <c r="F245" i="43"/>
  <c r="F240" i="43"/>
  <c r="F239" i="43"/>
  <c r="F237" i="43"/>
  <c r="F235" i="43"/>
  <c r="F228" i="43"/>
  <c r="F226" i="43"/>
  <c r="F219" i="43"/>
  <c r="F217" i="43"/>
  <c r="F215" i="43"/>
  <c r="F210" i="43"/>
  <c r="F209" i="43"/>
  <c r="F207" i="43"/>
  <c r="F205" i="43"/>
  <c r="F202" i="43"/>
  <c r="F200" i="43"/>
  <c r="F199" i="43"/>
  <c r="F197" i="43"/>
  <c r="F193" i="43"/>
  <c r="F192" i="43"/>
  <c r="F191" i="43"/>
  <c r="F174" i="43"/>
  <c r="F172" i="43"/>
  <c r="F169" i="43"/>
  <c r="F168" i="43"/>
  <c r="F167" i="43"/>
  <c r="F166" i="43"/>
  <c r="F163" i="43"/>
  <c r="F161" i="43"/>
  <c r="F160" i="43"/>
  <c r="F158" i="43"/>
  <c r="F157" i="43"/>
  <c r="F156" i="43"/>
  <c r="F152" i="43"/>
  <c r="F149" i="43"/>
  <c r="F147" i="43"/>
  <c r="F146" i="43"/>
  <c r="F142" i="43"/>
  <c r="F141" i="43"/>
  <c r="F139" i="43"/>
  <c r="F130" i="43"/>
  <c r="F129" i="43"/>
  <c r="C27" i="46"/>
  <c r="F118" i="43"/>
  <c r="F113" i="43"/>
  <c r="F115" i="43" s="1"/>
  <c r="F107" i="43"/>
  <c r="F101" i="43"/>
  <c r="F96" i="43"/>
  <c r="F91" i="43"/>
  <c r="F86" i="43"/>
  <c r="F70" i="43"/>
  <c r="F62" i="43"/>
  <c r="F58" i="43"/>
  <c r="F49" i="43"/>
  <c r="F46" i="43"/>
  <c r="F40" i="43"/>
  <c r="F26" i="43"/>
  <c r="F19" i="43"/>
  <c r="F14" i="43"/>
  <c r="F13" i="43"/>
  <c r="F34" i="43"/>
  <c r="G38" i="46" l="1"/>
  <c r="H38" i="46"/>
  <c r="E35" i="46"/>
  <c r="G35" i="46" s="1"/>
  <c r="C41" i="46"/>
  <c r="H41" i="46" s="1"/>
  <c r="C40" i="46"/>
  <c r="H40" i="46" s="1"/>
  <c r="B19" i="46"/>
  <c r="C26" i="46"/>
  <c r="F89" i="43"/>
  <c r="B18" i="46"/>
  <c r="H124" i="44"/>
  <c r="B17" i="46"/>
  <c r="C39" i="46"/>
  <c r="H39" i="46" s="1"/>
  <c r="D70" i="22"/>
  <c r="D11" i="46" s="1"/>
  <c r="D77" i="22"/>
  <c r="D12" i="46" s="1"/>
  <c r="D126" i="22"/>
  <c r="D19" i="46" s="1"/>
  <c r="D119" i="22"/>
  <c r="D18" i="46" s="1"/>
  <c r="D91" i="22"/>
  <c r="D14" i="46" s="1"/>
  <c r="D112" i="22"/>
  <c r="D17" i="46" s="1"/>
  <c r="F274" i="43"/>
  <c r="F94" i="43"/>
  <c r="F283" i="43"/>
  <c r="F389" i="43"/>
  <c r="F376" i="43"/>
  <c r="F364" i="43"/>
  <c r="F357" i="43"/>
  <c r="F335" i="43"/>
  <c r="F246" i="43"/>
  <c r="C30" i="46"/>
  <c r="F324" i="43"/>
  <c r="F265" i="43"/>
  <c r="F292" i="43"/>
  <c r="F301" i="43"/>
  <c r="H303" i="43"/>
  <c r="F78" i="43"/>
  <c r="C29" i="46"/>
  <c r="F223" i="43"/>
  <c r="F214" i="43"/>
  <c r="F131" i="43"/>
  <c r="F234" i="43"/>
  <c r="F204" i="43"/>
  <c r="F105" i="43"/>
  <c r="F144" i="43"/>
  <c r="F99" i="43"/>
  <c r="F162" i="43"/>
  <c r="F181" i="43"/>
  <c r="F153" i="43"/>
  <c r="F84" i="43"/>
  <c r="F171" i="43"/>
  <c r="F110" i="43"/>
  <c r="F50" i="43"/>
  <c r="F121" i="43"/>
  <c r="F21" i="43"/>
  <c r="B4" i="46" l="1"/>
  <c r="B7" i="46"/>
  <c r="H120" i="44"/>
  <c r="H86" i="44"/>
  <c r="H102" i="44"/>
  <c r="H122" i="44"/>
  <c r="H114" i="44"/>
  <c r="H108" i="44"/>
  <c r="H118" i="44"/>
  <c r="H94" i="44"/>
  <c r="H69" i="44"/>
  <c r="H14" i="44"/>
  <c r="H19" i="44" s="1"/>
  <c r="D98" i="22"/>
  <c r="D15" i="46" s="1"/>
  <c r="D105" i="22"/>
  <c r="D16" i="46" s="1"/>
  <c r="D84" i="22"/>
  <c r="D13" i="46" s="1"/>
  <c r="H339" i="43"/>
  <c r="H335" i="43"/>
  <c r="H305" i="43"/>
  <c r="H292" i="43"/>
  <c r="H314" i="43"/>
  <c r="H324" i="43"/>
  <c r="H301" i="43"/>
  <c r="B8" i="46"/>
  <c r="B6" i="46"/>
  <c r="B5" i="46"/>
  <c r="H342" i="43" l="1"/>
  <c r="C8" i="46" s="1"/>
  <c r="H125" i="44"/>
  <c r="C19" i="46" s="1"/>
  <c r="C4" i="46"/>
  <c r="B3" i="46"/>
  <c r="C17" i="46"/>
  <c r="C18" i="46"/>
  <c r="H396" i="43"/>
  <c r="C9" i="46" s="1"/>
  <c r="H306" i="43"/>
  <c r="C7" i="46" s="1"/>
  <c r="H251" i="43"/>
  <c r="C6" i="46" s="1"/>
  <c r="C5" i="46"/>
  <c r="I18" i="46" l="1"/>
  <c r="J18" i="46" s="1"/>
  <c r="I17" i="46"/>
  <c r="J17" i="46" s="1"/>
  <c r="F158" i="44"/>
  <c r="F150" i="44"/>
  <c r="F158" i="36"/>
  <c r="F149" i="36"/>
  <c r="F102" i="36"/>
  <c r="F30" i="36"/>
  <c r="F197" i="32"/>
  <c r="F147" i="32"/>
  <c r="F91" i="32"/>
  <c r="F85" i="32"/>
  <c r="F23" i="32"/>
  <c r="F39" i="32"/>
  <c r="B20" i="46" l="1"/>
  <c r="B11" i="46"/>
  <c r="B16" i="46"/>
  <c r="B14" i="46"/>
  <c r="B10" i="46"/>
  <c r="B13" i="46"/>
  <c r="B12" i="46"/>
  <c r="G3" i="46"/>
  <c r="G22" i="46" s="1"/>
  <c r="F158" i="40" l="1"/>
  <c r="F43" i="46" s="1"/>
  <c r="F144" i="40"/>
  <c r="F41" i="46" s="1"/>
  <c r="F137" i="40"/>
  <c r="F40" i="46" s="1"/>
  <c r="F130" i="40"/>
  <c r="F39" i="46" s="1"/>
  <c r="F123" i="40"/>
  <c r="F38" i="46" s="1"/>
  <c r="F74" i="40"/>
  <c r="F31" i="46" s="1"/>
  <c r="F67" i="40"/>
  <c r="F30" i="46" s="1"/>
  <c r="F60" i="40"/>
  <c r="F29" i="46" s="1"/>
  <c r="F53" i="40"/>
  <c r="F28" i="46" s="1"/>
  <c r="F46" i="40"/>
  <c r="F27" i="46" s="1"/>
  <c r="F39" i="40"/>
  <c r="F26" i="46" s="1"/>
  <c r="F32" i="40"/>
  <c r="F25" i="46" s="1"/>
  <c r="F44" i="46" s="1"/>
  <c r="C140" i="22"/>
  <c r="E43" i="46" s="1"/>
  <c r="C63" i="22"/>
  <c r="E32" i="46" s="1"/>
  <c r="G32" i="46" s="1"/>
  <c r="C56" i="22"/>
  <c r="E31" i="46" s="1"/>
  <c r="C49" i="22"/>
  <c r="E30" i="46" s="1"/>
  <c r="C42" i="22"/>
  <c r="E29" i="46" s="1"/>
  <c r="C35" i="22"/>
  <c r="E28" i="46" s="1"/>
  <c r="C28" i="22"/>
  <c r="E27" i="46" s="1"/>
  <c r="C21" i="22"/>
  <c r="E26" i="46" s="1"/>
  <c r="E25" i="46"/>
  <c r="C37" i="46"/>
  <c r="H37" i="46" s="1"/>
  <c r="C36" i="46"/>
  <c r="H36" i="46" s="1"/>
  <c r="G26" i="46" l="1"/>
  <c r="H26" i="46"/>
  <c r="G27" i="46"/>
  <c r="H27" i="46"/>
  <c r="G28" i="46"/>
  <c r="H28" i="46"/>
  <c r="G29" i="46"/>
  <c r="H29" i="46"/>
  <c r="G30" i="46"/>
  <c r="H30" i="46"/>
  <c r="G31" i="46"/>
  <c r="H31" i="46"/>
  <c r="G43" i="46"/>
  <c r="H43" i="46"/>
  <c r="G25" i="46"/>
  <c r="H25" i="46"/>
  <c r="E44" i="46"/>
  <c r="G44" i="46" s="1"/>
  <c r="C34" i="46"/>
  <c r="H34" i="46" s="1"/>
  <c r="C35" i="46"/>
  <c r="H35" i="46" s="1"/>
  <c r="F159" i="40"/>
  <c r="C141" i="22"/>
  <c r="F3" i="35" l="1"/>
  <c r="K3" i="4"/>
  <c r="F6" i="40"/>
  <c r="C78" i="39"/>
  <c r="D6" i="39"/>
  <c r="G2" i="44"/>
  <c r="G2" i="36"/>
  <c r="C32" i="46"/>
  <c r="H32" i="46" s="1"/>
  <c r="G2" i="32"/>
  <c r="G2" i="43"/>
  <c r="F125" i="36" l="1"/>
  <c r="D35" i="22"/>
  <c r="D6" i="46" s="1"/>
  <c r="D49" i="22"/>
  <c r="D8" i="46" s="1"/>
  <c r="I8" i="46" s="1"/>
  <c r="J8" i="46" s="1"/>
  <c r="D56" i="22"/>
  <c r="D9" i="46" s="1"/>
  <c r="I9" i="46" s="1"/>
  <c r="J9" i="46" s="1"/>
  <c r="D63" i="22"/>
  <c r="D10" i="46" s="1"/>
  <c r="D14" i="22"/>
  <c r="D3" i="46" s="1"/>
  <c r="F294" i="40"/>
  <c r="C33" i="46"/>
  <c r="H33" i="46" s="1"/>
  <c r="B15" i="46" l="1"/>
  <c r="H79" i="36"/>
  <c r="H80" i="36" s="1"/>
  <c r="D42" i="22"/>
  <c r="D7" i="46" s="1"/>
  <c r="I7" i="46" s="1"/>
  <c r="J7" i="46" s="1"/>
  <c r="D21" i="22"/>
  <c r="D4" i="46" s="1"/>
  <c r="D140" i="22"/>
  <c r="D21" i="46" s="1"/>
  <c r="D28" i="22"/>
  <c r="D5" i="46" s="1"/>
  <c r="C3" i="46"/>
  <c r="D22" i="46" l="1"/>
  <c r="I3" i="46"/>
  <c r="D141" i="22"/>
  <c r="I21" i="46"/>
  <c r="C20" i="46"/>
  <c r="C14" i="46"/>
  <c r="C44" i="46"/>
  <c r="C45" i="46" s="1"/>
  <c r="I6" i="46"/>
  <c r="J6" i="46" s="1"/>
  <c r="C16" i="46"/>
  <c r="C15" i="46"/>
  <c r="I15" i="46" s="1"/>
  <c r="J15" i="46" s="1"/>
  <c r="C10" i="46"/>
  <c r="C13" i="46"/>
  <c r="C11" i="46"/>
  <c r="I20" i="46" l="1"/>
  <c r="J20" i="46" s="1"/>
  <c r="I16" i="46"/>
  <c r="J16" i="46" s="1"/>
  <c r="I14" i="46"/>
  <c r="J14" i="46" s="1"/>
  <c r="I11" i="46"/>
  <c r="J11" i="46" s="1"/>
  <c r="I13" i="46"/>
  <c r="J13" i="46" s="1"/>
  <c r="I10" i="46"/>
  <c r="J10" i="46" s="1"/>
  <c r="C12" i="46"/>
  <c r="C22" i="46" s="1"/>
  <c r="I12" i="46" l="1"/>
  <c r="J12" i="46" s="1"/>
  <c r="I4" i="46" l="1"/>
  <c r="J4" i="46" s="1"/>
  <c r="I5" i="46"/>
  <c r="J5" i="46" s="1"/>
  <c r="I19" i="46" l="1"/>
  <c r="J19" i="46" l="1"/>
  <c r="F382" i="43"/>
  <c r="B9" i="46" l="1"/>
  <c r="B22" i="4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tc={845C5912-14D8-4A2D-81F3-8A80EDB69326}</author>
  </authors>
  <commentList>
    <comment ref="B5" authorId="0" shapeId="0" xr:uid="{845C5912-14D8-4A2D-81F3-8A80EDB69326}">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Sur l'onglet fourniture sanitaire reprendre les chiffres de l'annexe 1.3 Descriptif des fournitures sanitaires consolidé le 02/02/2026</t>
        </r>
      </text>
    </comment>
  </commentList>
</comments>
</file>

<file path=xl/sharedStrings.xml><?xml version="1.0" encoding="utf-8"?>
<sst xmlns="http://schemas.openxmlformats.org/spreadsheetml/2006/main" count="4840" uniqueCount="524">
  <si>
    <t xml:space="preserve">Merci de remplir le nom du candidat </t>
  </si>
  <si>
    <t>XXXXXX</t>
  </si>
  <si>
    <t xml:space="preserve">Cadre de Réponse Financier _DPGF </t>
  </si>
  <si>
    <t>Mise en propreté des locaux et espaces incluant la vitrerie, la fourniture des espaces sanitaires et les consommables associés à l'ensemble des zones</t>
  </si>
  <si>
    <t>CERTAINS ONGLETS SONT NON VERROUILLÉS AFIN DE VOUS FACILITER LE REMPLISSAGE, MERCI DE RESPECTER LES FORMULES ET NE PAS LES MODIFIER SOUS PEINE D' ÉLIMINITATION !</t>
  </si>
  <si>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t>
    </r>
  </si>
  <si>
    <t>Toute réponse manquante sera pénalisée dans le cadre de la notation.</t>
  </si>
  <si>
    <t>Si vous insérez des lignes au niveau des onglets "Dotation", "Répartition Orga prévisionnelle",  "Matériels &amp; Produits", "matériels outils de suivis", "frais de structure" de le faire en milieu afin que le total intègre la ligne rajoutée</t>
  </si>
  <si>
    <r>
      <rPr>
        <b/>
        <u/>
        <sz val="12"/>
        <color theme="1"/>
        <rFont val="Calibri (Corps)"/>
      </rPr>
      <t xml:space="preserve">Heures et coûts des prestations et encadrement </t>
    </r>
    <r>
      <rPr>
        <sz val="11"/>
        <color theme="1"/>
        <rFont val="Calibri"/>
        <family val="2"/>
        <scheme val="minor"/>
      </rPr>
      <t>: Merci de remplir les cases en jaunes en vous référant au descriptif des prestation Annexe du CCTP Descriptif des prestations</t>
    </r>
  </si>
  <si>
    <t xml:space="preserve">Dans l'onglet "Heures et coûts" vous retrouvez l'ensemble du périmètre de chaque site : Les cases jaunes à remplir dans les heures et coûts correspondent aux à toutes les prestations incluses au forfait
 </t>
  </si>
  <si>
    <r>
      <rPr>
        <b/>
        <u/>
        <sz val="12"/>
        <color theme="1"/>
        <rFont val="Calibri (Corps)"/>
      </rPr>
      <t xml:space="preserve">Dotation </t>
    </r>
    <r>
      <rPr>
        <sz val="11"/>
        <color theme="1"/>
        <rFont val="Calibri"/>
        <family val="2"/>
        <scheme val="minor"/>
      </rPr>
      <t>: Merci de remplir les cases en jaunes</t>
    </r>
  </si>
  <si>
    <r>
      <rPr>
        <b/>
        <u/>
        <sz val="12"/>
        <color theme="1"/>
        <rFont val="Calibri (Corps)"/>
      </rPr>
      <t>Répartition Orga Prévisionnelle :</t>
    </r>
    <r>
      <rPr>
        <sz val="11"/>
        <color theme="1"/>
        <rFont val="Calibri"/>
        <family val="2"/>
        <scheme val="minor"/>
      </rPr>
      <t xml:space="preserve"> Merci de remplir les cases en jaunes</t>
    </r>
  </si>
  <si>
    <r>
      <rPr>
        <b/>
        <u/>
        <sz val="12"/>
        <color theme="1"/>
        <rFont val="Calibri (Corps)"/>
      </rPr>
      <t xml:space="preserve">Fournitures Sanitaires </t>
    </r>
    <r>
      <rPr>
        <sz val="11"/>
        <color theme="1"/>
        <rFont val="Calibri"/>
        <family val="2"/>
        <scheme val="minor"/>
      </rPr>
      <t xml:space="preserve">: Merci de remplir les cases en jaunes  </t>
    </r>
  </si>
  <si>
    <r>
      <rPr>
        <b/>
        <u/>
        <sz val="12"/>
        <color theme="1"/>
        <rFont val="Calibri (Corps)"/>
      </rPr>
      <t>Materiels pour les prestations, de suivis et produits :</t>
    </r>
    <r>
      <rPr>
        <sz val="11"/>
        <color theme="1"/>
        <rFont val="Calibri"/>
        <family val="2"/>
        <scheme val="minor"/>
      </rPr>
      <t xml:space="preserve"> Merci de remplir les cases en jaunes  </t>
    </r>
  </si>
  <si>
    <t>Attention : Pour avoir un récapitulatif complet, les filtres au niveau des onglets doivent être supprimés</t>
  </si>
  <si>
    <r>
      <t xml:space="preserve">Aucun autre document ne sera pris en compte, </t>
    </r>
    <r>
      <rPr>
        <b/>
        <u/>
        <sz val="14"/>
        <color rgb="FFC00000"/>
        <rFont val="Calibri"/>
        <family val="2"/>
        <scheme val="minor"/>
      </rPr>
      <t>les renvois à une offre financière annexe sont interdits</t>
    </r>
    <r>
      <rPr>
        <b/>
        <sz val="12"/>
        <color theme="1"/>
        <rFont val="Calibri"/>
        <family val="2"/>
        <scheme val="minor"/>
      </rPr>
      <t>.</t>
    </r>
  </si>
  <si>
    <t>Les seules annexes autorisées sont :</t>
  </si>
  <si>
    <t>1- Une annexe par candidat  de maximum 25 pages pour la méthodologie de l'utilisation des outils de gestion et suivi du marché (tracabilité, logiciel de contrôle etc.)</t>
  </si>
  <si>
    <t xml:space="preserve">Attention, dans cette annexe, seuls les outils détaillés et présents dans l'onglet "Materiels gestion et suivi" seront pris en compte. </t>
  </si>
  <si>
    <t>Si des outils ne sont pas quantifiés financièrement,ils seront considérés non mis en place sur le marché et non pris en compte dans la notation.</t>
  </si>
  <si>
    <r>
      <t xml:space="preserve">2- Les fiches techniques produits et materiels </t>
    </r>
    <r>
      <rPr>
        <b/>
        <u/>
        <sz val="12"/>
        <color rgb="FFC00000"/>
        <rFont val="Calibri"/>
        <family val="2"/>
        <scheme val="minor"/>
      </rPr>
      <t>personnalisés qui seront mis en place sur le site</t>
    </r>
    <r>
      <rPr>
        <b/>
        <sz val="12"/>
        <color rgb="FFC00000"/>
        <rFont val="Calibri"/>
        <family val="2"/>
        <scheme val="minor"/>
      </rPr>
      <t xml:space="preserve">  (dans dossier zippé )</t>
    </r>
  </si>
  <si>
    <t>Accueil</t>
  </si>
  <si>
    <t xml:space="preserve">Circulations </t>
  </si>
  <si>
    <t xml:space="preserve">Circulations secondaires </t>
  </si>
  <si>
    <t>Escaliers</t>
  </si>
  <si>
    <t>Ascenseurs</t>
  </si>
  <si>
    <t>Salle de cours / Salle informatique</t>
  </si>
  <si>
    <t>Laboratoires / Expérimentation</t>
  </si>
  <si>
    <t>Auditorium</t>
  </si>
  <si>
    <t>Bibliothèque / Salle de lecture</t>
  </si>
  <si>
    <t xml:space="preserve">Magasins de conservations </t>
  </si>
  <si>
    <t xml:space="preserve">Ateliers / Régie </t>
  </si>
  <si>
    <t xml:space="preserve">Salle d'activités culturelles / Salles de réception </t>
  </si>
  <si>
    <t>Salles de réunion /
 Salle de formation</t>
  </si>
  <si>
    <t xml:space="preserve">Bureaux </t>
  </si>
  <si>
    <t xml:space="preserve">Autres locaux </t>
  </si>
  <si>
    <t>Cabinet médical / Infirmerie</t>
  </si>
  <si>
    <t>Espaces pause / Cuisine</t>
  </si>
  <si>
    <t>Sanitaires Vestiaires</t>
  </si>
  <si>
    <t>CCTF</t>
  </si>
  <si>
    <t>Parking</t>
  </si>
  <si>
    <t xml:space="preserve">Sanitaires Vestiaires / Salle d'activités culturelles / Salles de réception </t>
  </si>
  <si>
    <t>Extérieurs</t>
  </si>
  <si>
    <t xml:space="preserve">Liste déroulante </t>
  </si>
  <si>
    <t>Sol dur</t>
  </si>
  <si>
    <t>Marbre</t>
  </si>
  <si>
    <t>Moquette</t>
  </si>
  <si>
    <t>Carrelage</t>
  </si>
  <si>
    <t xml:space="preserve">Beton </t>
  </si>
  <si>
    <t xml:space="preserve">Parquet </t>
  </si>
  <si>
    <t>Terralay</t>
  </si>
  <si>
    <t xml:space="preserve">Thermoplastique </t>
  </si>
  <si>
    <t>Beton + tapis</t>
  </si>
  <si>
    <t xml:space="preserve">Heures &amp; coûts des prestations </t>
  </si>
  <si>
    <t>Bâtiment</t>
  </si>
  <si>
    <t>Niveaux</t>
  </si>
  <si>
    <t>Zones</t>
  </si>
  <si>
    <t xml:space="preserve">Famille de locaux </t>
  </si>
  <si>
    <t>Nature des sols</t>
  </si>
  <si>
    <t>Surface / Unité ( m²)</t>
  </si>
  <si>
    <t>Heures mensuelles 
- Récurrentes
- Finitions et remises en état (lissées)</t>
  </si>
  <si>
    <t xml:space="preserve">Coût total  des Prestations
- Récurrentes
- Finitions et remises en état (lissées)
</t>
  </si>
  <si>
    <t>Bâtiment A</t>
  </si>
  <si>
    <t>Sous-sol</t>
  </si>
  <si>
    <t>Archives</t>
  </si>
  <si>
    <t>Béton</t>
  </si>
  <si>
    <t>Escalier</t>
  </si>
  <si>
    <t>Béton peint</t>
  </si>
  <si>
    <t>Total Niveau Sous-sol</t>
  </si>
  <si>
    <t>RDC</t>
  </si>
  <si>
    <t>Thermoplastique</t>
  </si>
  <si>
    <t>Circulation (Administratif)</t>
  </si>
  <si>
    <t>Circulation (étudiants)</t>
  </si>
  <si>
    <t>Bureaux (Administratif)</t>
  </si>
  <si>
    <t>Sanitaires (Administratif)</t>
  </si>
  <si>
    <t xml:space="preserve">Sanitaires étudiants </t>
  </si>
  <si>
    <t>Amphi Auditorium</t>
  </si>
  <si>
    <r>
      <rPr>
        <sz val="11"/>
        <color rgb="FF000000"/>
        <rFont val="Calibri"/>
        <family val="2"/>
      </rPr>
      <t xml:space="preserve">Autres locaux </t>
    </r>
    <r>
      <rPr>
        <sz val="11"/>
        <color rgb="FF000000"/>
        <rFont val="Calibri"/>
        <family val="2"/>
      </rPr>
      <t>(vestiaire prestataire Alzane)</t>
    </r>
  </si>
  <si>
    <t>Locaux ménages</t>
  </si>
  <si>
    <t>Autres locaux Pélican rouge</t>
  </si>
  <si>
    <r>
      <rPr>
        <sz val="11"/>
        <color rgb="FF000000"/>
        <rFont val="Calibri"/>
      </rPr>
      <t xml:space="preserve">Ascenseurs </t>
    </r>
    <r>
      <rPr>
        <sz val="11"/>
        <color rgb="FFFF0000"/>
        <rFont val="Calibri"/>
      </rPr>
      <t>(Ce nettoyage vaut pour tous les niveaux inclu les rainures à chaque niveau)</t>
    </r>
  </si>
  <si>
    <t>Sols plastiques durs</t>
  </si>
  <si>
    <t>Total Niveau RDC</t>
  </si>
  <si>
    <t>1er</t>
  </si>
  <si>
    <t>Total Niveau 1er</t>
  </si>
  <si>
    <t>2ème</t>
  </si>
  <si>
    <t>Salles de réunion</t>
  </si>
  <si>
    <t>Cafétéria Salle de pause (Administratif)</t>
  </si>
  <si>
    <t>Local reprographie</t>
  </si>
  <si>
    <t>Total Niveau 2ème</t>
  </si>
  <si>
    <t>3ème</t>
  </si>
  <si>
    <t>Salles de cours</t>
  </si>
  <si>
    <t>Total Niveau 3ème</t>
  </si>
  <si>
    <t>4ème</t>
  </si>
  <si>
    <t>Laboratoires</t>
  </si>
  <si>
    <t>Entre 13h 15h Mission maîtrise oeuvrante (Mo/permanence), vidage poubelles dans les halls et repasse sanitaires</t>
  </si>
  <si>
    <t>Total Maintenance</t>
  </si>
  <si>
    <t>Collecte des îlot de tri</t>
  </si>
  <si>
    <t xml:space="preserve">Total Collecte des déchets </t>
  </si>
  <si>
    <t>Micro-ondes</t>
  </si>
  <si>
    <t>Total micro-ondes</t>
  </si>
  <si>
    <t>Bâtiment A
René Rémond</t>
  </si>
  <si>
    <t>Total général</t>
  </si>
  <si>
    <t>Bâtiment B</t>
  </si>
  <si>
    <t xml:space="preserve">Circulation (étudiants)  </t>
  </si>
  <si>
    <t>Salles de repos DSSI</t>
  </si>
  <si>
    <t>PC de sécurité + bureau SSI</t>
  </si>
  <si>
    <t>Salles formations</t>
  </si>
  <si>
    <t>Salle des conseils</t>
  </si>
  <si>
    <t>Parquet</t>
  </si>
  <si>
    <t xml:space="preserve">Salles des thèses + Espace réception </t>
  </si>
  <si>
    <t>Salle de convivialité</t>
  </si>
  <si>
    <t xml:space="preserve">Vestiaires (homme / femme) </t>
  </si>
  <si>
    <t>Total Niveau 4ème</t>
  </si>
  <si>
    <t>5ème</t>
  </si>
  <si>
    <t>Stockage</t>
  </si>
  <si>
    <t>Total Niveau 5ème</t>
  </si>
  <si>
    <t>6ème</t>
  </si>
  <si>
    <t>Total Niveau 6ème</t>
  </si>
  <si>
    <t>7ème</t>
  </si>
  <si>
    <t>Total Niveau 7ème</t>
  </si>
  <si>
    <t>8ème</t>
  </si>
  <si>
    <t xml:space="preserve">Salle de réception </t>
  </si>
  <si>
    <t>Cuisine</t>
  </si>
  <si>
    <t>Total Niveau 8ème</t>
  </si>
  <si>
    <t xml:space="preserve">situé dans la salle de convivialité </t>
  </si>
  <si>
    <t xml:space="preserve">Bâtiment B 
Pierre Grappin </t>
  </si>
  <si>
    <t>Bâtiment C</t>
  </si>
  <si>
    <t>Salles de consultation / salle de travail</t>
  </si>
  <si>
    <t xml:space="preserve">Sanitaires (Administratif) </t>
  </si>
  <si>
    <t>Bibliothèques</t>
  </si>
  <si>
    <t>Salles informatiques</t>
  </si>
  <si>
    <t>Psycho du travail</t>
  </si>
  <si>
    <t>Psycho social  (Doctorants)</t>
  </si>
  <si>
    <t>Testothèque</t>
  </si>
  <si>
    <t>Salles informatiques et d'expérimentations</t>
  </si>
  <si>
    <t>Salle de repos enseignants</t>
  </si>
  <si>
    <t>Bâtiment C
Bianka et René Zazzo</t>
  </si>
  <si>
    <t>Bâtiment D</t>
  </si>
  <si>
    <t>Accueil 1/2/3 (loge C, D et DD)</t>
  </si>
  <si>
    <t>Rangement RGT (Salle D05)</t>
  </si>
  <si>
    <t xml:space="preserve">Salles de réunion / Salle de consultation </t>
  </si>
  <si>
    <t>Diathèque</t>
  </si>
  <si>
    <t>Salle de cours atelier</t>
  </si>
  <si>
    <t>Salle des doctorants</t>
  </si>
  <si>
    <t>Laboratoire</t>
  </si>
  <si>
    <t>Salle de consultation / BUFR</t>
  </si>
  <si>
    <t>Bâtiment D
Henri Lefebvre</t>
  </si>
  <si>
    <t>Bâtiment E</t>
  </si>
  <si>
    <t>Amphi Auditorium + Salle E 01</t>
  </si>
  <si>
    <t>Cabinet médical</t>
  </si>
  <si>
    <r>
      <rPr>
        <sz val="11"/>
        <color rgb="FF000000"/>
        <rFont val="Calibri"/>
        <family val="2"/>
      </rPr>
      <t xml:space="preserve">Bureaux (étudiants) </t>
    </r>
    <r>
      <rPr>
        <sz val="11"/>
        <color rgb="FF000000"/>
        <rFont val="Calibri"/>
        <family val="2"/>
      </rPr>
      <t>association Ethnologie</t>
    </r>
  </si>
  <si>
    <t>Salle enseignants ethnologie</t>
  </si>
  <si>
    <t>Salles Atelier 2</t>
  </si>
  <si>
    <t>Salle de formation COMETE</t>
  </si>
  <si>
    <t>Laboratoire SSA</t>
  </si>
  <si>
    <t>Locaux technique</t>
  </si>
  <si>
    <t xml:space="preserve">Sanitaires (Administratif) ou étudiants </t>
  </si>
  <si>
    <t>Studio d'enregistrement</t>
  </si>
  <si>
    <t>Stockage COMETE</t>
  </si>
  <si>
    <t>Bâtiment E
Clémence Ramnoux</t>
  </si>
  <si>
    <t>Bâtiment T</t>
  </si>
  <si>
    <t>Vestiaire Appariteur</t>
  </si>
  <si>
    <t>Cafétéria Salle de pause (Etudiants)</t>
  </si>
  <si>
    <t>Salle de reprographie</t>
  </si>
  <si>
    <t>Bureaux (étudiants)</t>
  </si>
  <si>
    <t xml:space="preserve">Stockage relais santé </t>
  </si>
  <si>
    <t>Salles de travaux pratique (TP)</t>
  </si>
  <si>
    <t>Etudiant relais santé</t>
  </si>
  <si>
    <t>Bätiment T</t>
  </si>
  <si>
    <t>Bâtiment T
Ephémère 3</t>
  </si>
  <si>
    <t>Bâtiment DD</t>
  </si>
  <si>
    <t>Locaux technique + Régie</t>
  </si>
  <si>
    <t>Hall</t>
  </si>
  <si>
    <t>Atrium</t>
  </si>
  <si>
    <t xml:space="preserve">Circulation </t>
  </si>
  <si>
    <t>Sanitaires (étudiants)</t>
  </si>
  <si>
    <t>Bureaux (Administratif)  Service Handicap</t>
  </si>
  <si>
    <t>Monte-Charge</t>
  </si>
  <si>
    <t>Entre-sol</t>
  </si>
  <si>
    <t>Stockage SSA</t>
  </si>
  <si>
    <t>Bibliothèques AES</t>
  </si>
  <si>
    <t>Salles moniteur informatique</t>
  </si>
  <si>
    <t>Stockage DRI</t>
  </si>
  <si>
    <t>Bâtiment DD
Jean Rouch</t>
  </si>
  <si>
    <t xml:space="preserve">Liste Déroulante </t>
  </si>
  <si>
    <t>Bureaux</t>
  </si>
  <si>
    <t>Salle de réunion</t>
  </si>
  <si>
    <t>Espaces Circulations</t>
  </si>
  <si>
    <t>Sanitaires</t>
  </si>
  <si>
    <t>Espace Pause</t>
  </si>
  <si>
    <t xml:space="preserve">Bibilothèque </t>
  </si>
  <si>
    <t xml:space="preserve">Espace Projection Auditorium </t>
  </si>
  <si>
    <t>Studios</t>
  </si>
  <si>
    <t>Gravier</t>
  </si>
  <si>
    <t>Loges</t>
  </si>
  <si>
    <t>Entrepôts Réserves</t>
  </si>
  <si>
    <t>Ateliers</t>
  </si>
  <si>
    <t xml:space="preserve">Local Technique </t>
  </si>
  <si>
    <t xml:space="preserve">Base Vie </t>
  </si>
  <si>
    <t>Espace public</t>
  </si>
  <si>
    <t>Moquette Tapisson</t>
  </si>
  <si>
    <t>Linoléum</t>
  </si>
  <si>
    <t xml:space="preserve">Pierre Buxy </t>
  </si>
  <si>
    <t>Pierre Buxy et Carrelage</t>
  </si>
  <si>
    <t>Revêtement accoustique</t>
  </si>
  <si>
    <t>Parquet huilé</t>
  </si>
  <si>
    <t>Parquet ciré</t>
  </si>
  <si>
    <t>Pierre</t>
  </si>
  <si>
    <t>Métal</t>
  </si>
  <si>
    <t>Résine</t>
  </si>
  <si>
    <t>Faux plancher technique</t>
  </si>
  <si>
    <t>Vinyle</t>
  </si>
  <si>
    <t>Bitume</t>
  </si>
  <si>
    <t>Béton + aggloméré stratifié</t>
  </si>
  <si>
    <t>Sols durs (carrelage et Linoléum)</t>
  </si>
  <si>
    <t>Verre</t>
  </si>
  <si>
    <t>Verre inscrusté ciment</t>
  </si>
  <si>
    <t>Caillebotis métalliques</t>
  </si>
  <si>
    <t xml:space="preserve">Bâtiment </t>
  </si>
  <si>
    <t>Bâtiment F</t>
  </si>
  <si>
    <t xml:space="preserve">Bureaux (Administratif) R27 a et b </t>
  </si>
  <si>
    <t>Locaux techniques Amphi</t>
  </si>
  <si>
    <t>Circulation SAS Amphis</t>
  </si>
  <si>
    <t>Total RDC</t>
  </si>
  <si>
    <t>Entresol</t>
  </si>
  <si>
    <t>Salle personnel</t>
  </si>
  <si>
    <t xml:space="preserve">Sanitaires </t>
  </si>
  <si>
    <t>Salle informatique</t>
  </si>
  <si>
    <t>Salle de travail pour les étudiants</t>
  </si>
  <si>
    <t>Bibliothèque</t>
  </si>
  <si>
    <t>Total Entresol</t>
  </si>
  <si>
    <t>Bureaux (enseignants)</t>
  </si>
  <si>
    <t>Ensemble CEDIIN</t>
  </si>
  <si>
    <t>Salles de Repos</t>
  </si>
  <si>
    <t>Salles des actes et des commissions</t>
  </si>
  <si>
    <t xml:space="preserve">Total 1er </t>
  </si>
  <si>
    <t>Circulation (Administratif et étudiants)</t>
  </si>
  <si>
    <t xml:space="preserve">Total 2ème </t>
  </si>
  <si>
    <t>Salles des conférences</t>
  </si>
  <si>
    <t xml:space="preserve">Total 3ème </t>
  </si>
  <si>
    <t xml:space="preserve">Total 4ème </t>
  </si>
  <si>
    <t xml:space="preserve">Salle de cours </t>
  </si>
  <si>
    <t>Salle de repos Master</t>
  </si>
  <si>
    <t xml:space="preserve">Total 5ème </t>
  </si>
  <si>
    <t>Bâtiment F
Simone Veil</t>
  </si>
  <si>
    <t>MDE</t>
  </si>
  <si>
    <t>Sas entrée</t>
  </si>
  <si>
    <t>Salle de Réunion</t>
  </si>
  <si>
    <t>Salle de répétition musique</t>
  </si>
  <si>
    <t>Salle de pratique Théâtre</t>
  </si>
  <si>
    <t>Loge</t>
  </si>
  <si>
    <t>Sanitaires étudiants</t>
  </si>
  <si>
    <t>Local poubelle</t>
  </si>
  <si>
    <t>Salle de convivialité et cuisine</t>
  </si>
  <si>
    <t>Cafétéria R02</t>
  </si>
  <si>
    <t xml:space="preserve">Total  1er </t>
  </si>
  <si>
    <t xml:space="preserve">POP Mardi </t>
  </si>
  <si>
    <t>Bâtiment MDE 
Maison De l'Etudiant</t>
  </si>
  <si>
    <t>BSL</t>
  </si>
  <si>
    <t>Sous-sol -1</t>
  </si>
  <si>
    <t xml:space="preserve">Parking </t>
  </si>
  <si>
    <t>Rampe accès Parking</t>
  </si>
  <si>
    <t>Total Sous-sol -1</t>
  </si>
  <si>
    <t>Vestiaires douches</t>
  </si>
  <si>
    <t>hall</t>
  </si>
  <si>
    <t>salles de cours</t>
  </si>
  <si>
    <t>Vestiaires</t>
  </si>
  <si>
    <t>Total 1er</t>
  </si>
  <si>
    <t>Salle de repos</t>
  </si>
  <si>
    <t>Reprographie</t>
  </si>
  <si>
    <t>Local archives</t>
  </si>
  <si>
    <t>courrier</t>
  </si>
  <si>
    <t>Total 2ème</t>
  </si>
  <si>
    <t xml:space="preserve">3ème </t>
  </si>
  <si>
    <t>Dépôt</t>
  </si>
  <si>
    <t>Salle archives</t>
  </si>
  <si>
    <t>Total 3ème</t>
  </si>
  <si>
    <t xml:space="preserve">Salle de Réunion </t>
  </si>
  <si>
    <t>Palier monte charge</t>
  </si>
  <si>
    <t>Total 4ème</t>
  </si>
  <si>
    <t>BSL 
Charlotte Delbo</t>
  </si>
  <si>
    <t>BFC</t>
  </si>
  <si>
    <t xml:space="preserve">Salles de cours </t>
  </si>
  <si>
    <t>3eme</t>
  </si>
  <si>
    <t>Bâtiment BFC
Bâtiment Formation Continue</t>
  </si>
  <si>
    <t>Bâtiment G</t>
  </si>
  <si>
    <t>Circulation administrative</t>
  </si>
  <si>
    <t>Sols plastiques souple</t>
  </si>
  <si>
    <t>Circulation bureau</t>
  </si>
  <si>
    <t>bureaux administratifs</t>
  </si>
  <si>
    <t>sanitaires</t>
  </si>
  <si>
    <t>bureaux Miage</t>
  </si>
  <si>
    <t>circulation</t>
  </si>
  <si>
    <t>salle de convivialité</t>
  </si>
  <si>
    <t xml:space="preserve">local </t>
  </si>
  <si>
    <t>escaliers</t>
  </si>
  <si>
    <t>balcon</t>
  </si>
  <si>
    <t xml:space="preserve">locaux syndicaux et circulation </t>
  </si>
  <si>
    <t>SAS coté chaire amphis</t>
  </si>
  <si>
    <t>sortie coté BFC et enfoncement hall</t>
  </si>
  <si>
    <t>Circulation (étudiants) (administratifs)</t>
  </si>
  <si>
    <t xml:space="preserve">bibliothèques </t>
  </si>
  <si>
    <t>Circulation (Administratif)(étudiants)</t>
  </si>
  <si>
    <t>sanitaires étudiants</t>
  </si>
  <si>
    <t>Bureaux administratifs</t>
  </si>
  <si>
    <t>Sanitaires (Administratif)(étidiants)</t>
  </si>
  <si>
    <t>SAS bureau</t>
  </si>
  <si>
    <t>Circulation (Administratif)(étidiants)</t>
  </si>
  <si>
    <t>Sanitaires (Administratif)(étudiants)</t>
  </si>
  <si>
    <t>Circulation (Administratif étudiants</t>
  </si>
  <si>
    <t>Total 5ème</t>
  </si>
  <si>
    <t>Circulation (Administratif étudiants)</t>
  </si>
  <si>
    <t>Total 6ème</t>
  </si>
  <si>
    <t>Le Lumière BPI</t>
  </si>
  <si>
    <t>Bâtiment G
Maurice Allais</t>
  </si>
  <si>
    <t>Bâtiment L</t>
  </si>
  <si>
    <t>Escalier plus ciculation accès parking</t>
  </si>
  <si>
    <t xml:space="preserve">Total Sous-sol </t>
  </si>
  <si>
    <t>Loge appariteur</t>
  </si>
  <si>
    <t>Bureau appariteur</t>
  </si>
  <si>
    <t>Espace Reverdy (exposition)</t>
  </si>
  <si>
    <t>Open space accueil</t>
  </si>
  <si>
    <t>Hall et circulation</t>
  </si>
  <si>
    <t>circulation horizontale et primaire</t>
  </si>
  <si>
    <t>Accueil FETE</t>
  </si>
  <si>
    <t>bureau ACA2</t>
  </si>
  <si>
    <t>SAS</t>
  </si>
  <si>
    <t>Salle enseignants</t>
  </si>
  <si>
    <t>Salles de consultation</t>
  </si>
  <si>
    <t>Salles des conseils</t>
  </si>
  <si>
    <t>Bâtiment L
Paul Ricoeur</t>
  </si>
  <si>
    <t xml:space="preserve">Bâtiment M </t>
  </si>
  <si>
    <t xml:space="preserve">Local associatif </t>
  </si>
  <si>
    <t>Circulation (Administratif)(étudiant)</t>
  </si>
  <si>
    <t xml:space="preserve">salle de convivialité </t>
  </si>
  <si>
    <t>Bâtiment N</t>
  </si>
  <si>
    <t>Cafétéria salle de pause</t>
  </si>
  <si>
    <t>Circulation extérieure</t>
  </si>
  <si>
    <t xml:space="preserve">Bâtiment N 
Ephémère </t>
  </si>
  <si>
    <t>Bâtiment S</t>
  </si>
  <si>
    <t>Total Sous-sol</t>
  </si>
  <si>
    <t xml:space="preserve">Bibliothèques salles de consultation </t>
  </si>
  <si>
    <t>Régies</t>
  </si>
  <si>
    <t>Sas Hall</t>
  </si>
  <si>
    <t>Tapis</t>
  </si>
  <si>
    <t>Autres locaux  copieur</t>
  </si>
  <si>
    <t>Salle des Doctorants et expérimentation</t>
  </si>
  <si>
    <t>Autres locaux (local technique)</t>
  </si>
  <si>
    <t>Salle d'expérimentation + Vestaire</t>
  </si>
  <si>
    <t>Plus en vestiaires (ts les jours)  Laboratoires / Expérimentation (mensuel)</t>
  </si>
  <si>
    <t>Salle des doctorant</t>
  </si>
  <si>
    <t xml:space="preserve">Salle d'expérimentation </t>
  </si>
  <si>
    <t>Bâtiment S
Alice Milliat</t>
  </si>
  <si>
    <t>Bâtiment V</t>
  </si>
  <si>
    <t>Amphi Auditorium/régie</t>
  </si>
  <si>
    <t xml:space="preserve">Hall </t>
  </si>
  <si>
    <t>Maison des langues</t>
  </si>
  <si>
    <t>Bureaux Techniques</t>
  </si>
  <si>
    <t>Bureaux (Recherches)</t>
  </si>
  <si>
    <t>Bureaux (chercheurs)</t>
  </si>
  <si>
    <t>Autres locaux</t>
  </si>
  <si>
    <t>Bâtiment V 
Ida Maier</t>
  </si>
  <si>
    <t>Bâtiment W</t>
  </si>
  <si>
    <t xml:space="preserve">Escaliers </t>
  </si>
  <si>
    <t>Local Traiteur R07</t>
  </si>
  <si>
    <t>Salle de cours</t>
  </si>
  <si>
    <t>Expérimentation</t>
  </si>
  <si>
    <t>Escaliers montant étages</t>
  </si>
  <si>
    <t>Circulation sas d'entrée 1 et 2</t>
  </si>
  <si>
    <t>Bureaux Enseignants</t>
  </si>
  <si>
    <t>Bureaux chercheurs</t>
  </si>
  <si>
    <t>Cafétéria Salle de pause (Administratif) / Salle de convivialité</t>
  </si>
  <si>
    <t>Paliers Escaliers</t>
  </si>
  <si>
    <t>Bâtiment W
Max Weber</t>
  </si>
  <si>
    <t xml:space="preserve">Marguerite Thibert </t>
  </si>
  <si>
    <t>PVC accoustique</t>
  </si>
  <si>
    <t>Hall d'accueil</t>
  </si>
  <si>
    <t>Salles informatiques (fermé)</t>
  </si>
  <si>
    <t>salle de travail collectif</t>
  </si>
  <si>
    <r>
      <rPr>
        <sz val="11"/>
        <color rgb="FF000000"/>
        <rFont val="Calibri"/>
      </rPr>
      <t xml:space="preserve">Ascenseurs </t>
    </r>
    <r>
      <rPr>
        <sz val="11"/>
        <color rgb="FFFF0000"/>
        <rFont val="Calibri"/>
      </rPr>
      <t>(Ce nettoyage vaut pour tous les niveaux inclus les rainures à chaque niveaux)</t>
    </r>
  </si>
  <si>
    <t>Hall Accueil</t>
  </si>
  <si>
    <t>Autres locaux (photovoltaique + LT)</t>
  </si>
  <si>
    <t>PVC accoustique + antidérapant en aluminium</t>
  </si>
  <si>
    <t>Total Escaliers</t>
  </si>
  <si>
    <t xml:space="preserve">Total Maintenance </t>
  </si>
  <si>
    <t xml:space="preserve">COÛTS ET HEURES ENCADREMENT </t>
  </si>
  <si>
    <t xml:space="preserve">Heures encadrement uniquement, les heures oeuvrantes des encadrants doivent apparaitrent dans les heures de réalisation des prestations - </t>
  </si>
  <si>
    <t>Les heures des encadrants ponctuels commes les chef de secteurs, chefs d'agences, QHSE et autres encadrements non dédiés aus sites ne doivent pas apparaitrent, leur passage  doit être valorisé dans le CRT et le coût peut ressortir au niveau des frais de structure.</t>
  </si>
  <si>
    <t>Sites</t>
  </si>
  <si>
    <t>Catégorie</t>
  </si>
  <si>
    <t xml:space="preserve">Heures mensuelles 
Encadrement </t>
  </si>
  <si>
    <t xml:space="preserve">Coût total  Encadrement
</t>
  </si>
  <si>
    <t xml:space="preserve">Bâtiment M 
Ephémère </t>
  </si>
  <si>
    <t>Ida Maier</t>
  </si>
  <si>
    <t>Max Weber</t>
  </si>
  <si>
    <t>TOTAL</t>
  </si>
  <si>
    <t>CE1</t>
  </si>
  <si>
    <t>CE2</t>
  </si>
  <si>
    <t>CE3</t>
  </si>
  <si>
    <t>MP1</t>
  </si>
  <si>
    <t>MP2</t>
  </si>
  <si>
    <t>MP3</t>
  </si>
  <si>
    <t xml:space="preserve">DOTATION EN PERSONNEL PREVUE POUR LA REALISATION DES PRESTATIONS  sur une exploitation à 100% du périmètre </t>
  </si>
  <si>
    <t>Merci de remplir uniquement les cases en jaune.</t>
  </si>
  <si>
    <t>Au niveau des heures d'encadrement, aucune heures des encadrants HORS SITES ne doivent être comptabilisées dans ce tableau (PAS D'HEURES DES CHEFS DE SECTEURS, CHEFS D'AGENCES, ...)</t>
  </si>
  <si>
    <t>Le nombre d'heures totales renseigné dans cet onglet en saison normale doit correspondre au volume d'heures total renseignés dans l'Onglet "Répartition de l'Orga prévisionnelle".</t>
  </si>
  <si>
    <t>Le nombre d'agents demandé est le nombre réel d'agents par catégorie affecté à l'ensemble du marché.</t>
  </si>
  <si>
    <t>Numéro de l'agent à determiner (1 agent physique = 1 numéro)</t>
  </si>
  <si>
    <t>Qualifications</t>
  </si>
  <si>
    <t>Heures prévisionelles mensuelles affectées au marché</t>
  </si>
  <si>
    <t>Role / missions /postes</t>
  </si>
  <si>
    <t>TOTAL HEURES PERSONNEL</t>
  </si>
  <si>
    <t>Annexe</t>
  </si>
  <si>
    <t>ASP anciennement AS1</t>
  </si>
  <si>
    <t>ASC anciennement AS2</t>
  </si>
  <si>
    <t>ASCS anciennement AS3</t>
  </si>
  <si>
    <t>AQS 1</t>
  </si>
  <si>
    <t>AQS 2</t>
  </si>
  <si>
    <t>AQS 3</t>
  </si>
  <si>
    <t>ATQS 1</t>
  </si>
  <si>
    <t>ATQS 2</t>
  </si>
  <si>
    <t>ATQS 3</t>
  </si>
  <si>
    <t>CE 1</t>
  </si>
  <si>
    <t>CE 2</t>
  </si>
  <si>
    <t>CE 3</t>
  </si>
  <si>
    <t>MP 1</t>
  </si>
  <si>
    <t>MP 2</t>
  </si>
  <si>
    <t>MP 3</t>
  </si>
  <si>
    <t xml:space="preserve">REPARTITION DE L'ORGANISATION PREVISIONNELLE POUR LE MARCHÉ  sur une exploitation 100% du périmètre </t>
  </si>
  <si>
    <t>Merci de remplir les cases en  jaune. Les autres cases  se remplissent automatiquement.</t>
  </si>
  <si>
    <t>ATTENTION - Les heures d'encadrement hors site (chef d'agence, chef secteur, REX, etc ne doivent pas apparaitre ici. Vous pouvez les détailler dans le CRT</t>
  </si>
  <si>
    <t xml:space="preserve">COLONNE B : Très important : une ligne correspond à un agent et pas à un poste. </t>
  </si>
  <si>
    <t>Merci d'attribuer un numéro d'identification propre à chaque agent dans l'onglet "dotation en personnel et s'y référer. Un agent peut donc apparaitre sur plusieurs lignes.</t>
  </si>
  <si>
    <r>
      <t xml:space="preserve">COLONNE C : </t>
    </r>
    <r>
      <rPr>
        <sz val="12"/>
        <color theme="1"/>
        <rFont val="Calibri"/>
        <family val="2"/>
        <scheme val="minor"/>
      </rPr>
      <t>Merci de préciser la qualification de chaque agent (ASC, ASCS, ASP, AQS1, AQS2, AQS3, ATQS1, ATQS2, ATQS3, CE1, CE2, CE3, MP1, MP2, MP3)</t>
    </r>
  </si>
  <si>
    <r>
      <rPr>
        <b/>
        <sz val="12"/>
        <color theme="1"/>
        <rFont val="Calibri"/>
        <family val="2"/>
        <scheme val="minor"/>
      </rPr>
      <t>COLONNE D :</t>
    </r>
    <r>
      <rPr>
        <sz val="12"/>
        <color theme="1"/>
        <rFont val="Calibri"/>
        <family val="2"/>
        <scheme val="minor"/>
      </rPr>
      <t xml:space="preserve"> Merci de préciser le ou les bâtiments sur le(s)quel(s) l'agent est affecté.</t>
    </r>
  </si>
  <si>
    <r>
      <rPr>
        <b/>
        <sz val="12"/>
        <color theme="1"/>
        <rFont val="Calibri"/>
        <family val="2"/>
        <scheme val="minor"/>
      </rPr>
      <t>COLONNE E  :</t>
    </r>
    <r>
      <rPr>
        <sz val="12"/>
        <color theme="1"/>
        <rFont val="Calibri"/>
        <family val="2"/>
        <scheme val="minor"/>
      </rPr>
      <t xml:space="preserve"> Merci de détailler la mission de l'agent, par exemple : en charge du contrôle et suivi/ en charge des prestations courantes / en charge des prestations de remises en état / etc.</t>
    </r>
  </si>
  <si>
    <r>
      <rPr>
        <b/>
        <sz val="12"/>
        <color theme="1"/>
        <rFont val="Calibri"/>
        <family val="2"/>
        <scheme val="minor"/>
      </rPr>
      <t>COLONNE F  :</t>
    </r>
    <r>
      <rPr>
        <sz val="12"/>
        <color theme="1"/>
        <rFont val="Calibri"/>
        <family val="2"/>
        <scheme val="minor"/>
      </rPr>
      <t xml:space="preserve"> Merci d'inquer les heures mensuelles ou les heures pour le renfort des périodes rouges</t>
    </r>
  </si>
  <si>
    <t>Attention les heures mensuelles totales (case M119) doivent corespondrent aux heures mensuelles totale de l'onglet "dotation en personnel" (saison normale - case C79)</t>
  </si>
  <si>
    <t>Numéro de l'agent (cf onglet dotation en personnel)</t>
  </si>
  <si>
    <t xml:space="preserve">Qualification de l'agent </t>
  </si>
  <si>
    <t>Roles / Missions sur site</t>
  </si>
  <si>
    <t>Nb heures mensuelles totales</t>
  </si>
  <si>
    <r>
      <t xml:space="preserve">Encadrement
</t>
    </r>
    <r>
      <rPr>
        <b/>
        <sz val="12"/>
        <color rgb="FFFF0000"/>
        <rFont val="Calibri (Corps)"/>
      </rPr>
      <t>(UNIQUEMENT SUR SITE)</t>
    </r>
  </si>
  <si>
    <t xml:space="preserve">Personnel oeuvrant 
Les heures oeuvrantes des encadrants doivent être intégrées ici </t>
  </si>
  <si>
    <t>Matériels et Produits</t>
  </si>
  <si>
    <t>Vous pouvez insérer le nombre de lignes souhaitées</t>
  </si>
  <si>
    <t>PRESENTATION DU MATERIEL &amp; PRODUIT</t>
  </si>
  <si>
    <t xml:space="preserve">Sur site </t>
  </si>
  <si>
    <t>Utilisations</t>
  </si>
  <si>
    <t xml:space="preserve">CARACTERISTIQUES RSE
Oui ou non </t>
  </si>
  <si>
    <t xml:space="preserve">SI OUI, DESCRIPTIFS DES CARACTERISTIQUES RSE </t>
  </si>
  <si>
    <t>ETAT
Neuf ou Recyclé</t>
  </si>
  <si>
    <t>MAINTENANCE
Oui et non</t>
  </si>
  <si>
    <t xml:space="preserve">SI OUI QUEL TYPE DE MAINTENANCE </t>
  </si>
  <si>
    <t>QUANTITÉ</t>
  </si>
  <si>
    <t>PRIX UNITAIRE HT</t>
  </si>
  <si>
    <t>NBR MOIS D'AMORTISSEMENTS</t>
  </si>
  <si>
    <t>TARIFS MENSUEL HT</t>
  </si>
  <si>
    <t>Oui</t>
  </si>
  <si>
    <t>Prrestations récurrentes</t>
  </si>
  <si>
    <t>Non</t>
  </si>
  <si>
    <t>Prestations de remises en état</t>
  </si>
  <si>
    <t xml:space="preserve">Neuf </t>
  </si>
  <si>
    <t>Les deux</t>
  </si>
  <si>
    <t>Recyclé</t>
  </si>
  <si>
    <t>MATERIELS &amp; SOLUTIONS POUR LA GESTION ET LE SUIVI DU MARCHÉ</t>
  </si>
  <si>
    <t>ZONES</t>
  </si>
  <si>
    <t>DESCRIPTIFS</t>
  </si>
  <si>
    <t>PRECISIONS SUR UTILISATION</t>
  </si>
  <si>
    <t xml:space="preserve">Zone </t>
  </si>
  <si>
    <t xml:space="preserve">Equipements </t>
  </si>
  <si>
    <t>Descriptif détaillé des distributeurs et consommables (gammes, dimensions, particularités,etc)</t>
  </si>
  <si>
    <t>Quantitatif mensuel des consommables prévus</t>
  </si>
  <si>
    <t xml:space="preserve">Prix unitaire HT </t>
  </si>
  <si>
    <t>Coût mensuel en €/ HT</t>
  </si>
  <si>
    <t>Distributeurs PH et ses consommables associés</t>
  </si>
  <si>
    <t>Distributeur Papier essuie mains</t>
  </si>
  <si>
    <t>Distributeur savon liquide</t>
  </si>
  <si>
    <t>Pots &amp; Balais Sanitaire</t>
  </si>
  <si>
    <t>Container hygiène Féminine</t>
  </si>
  <si>
    <t xml:space="preserve">Distributeur Papier Hygiénique  </t>
  </si>
  <si>
    <t>Marguerite Thibert</t>
  </si>
  <si>
    <t>Sèche-mains</t>
  </si>
  <si>
    <r>
      <t xml:space="preserve">
</t>
    </r>
    <r>
      <rPr>
        <b/>
        <sz val="11"/>
        <color theme="0"/>
        <rFont val="Calibri"/>
        <family val="2"/>
      </rPr>
      <t xml:space="preserve">Uniquement les consommables distributeurs et fournitures  sont la propriété de l'UPN </t>
    </r>
  </si>
  <si>
    <t>Distributeur protège siège wc</t>
  </si>
  <si>
    <t>Distributeur Lotion désinfectante WC</t>
  </si>
  <si>
    <t>Diffuseurs</t>
  </si>
  <si>
    <t>Poubelle</t>
  </si>
  <si>
    <t xml:space="preserve">FRAIS DE STRUCTURE </t>
  </si>
  <si>
    <t>Descriptifs des frais si necessaires</t>
  </si>
  <si>
    <t>Tarif Mensuel HT</t>
  </si>
  <si>
    <t>Encadrement hors site</t>
  </si>
  <si>
    <t>autres</t>
  </si>
  <si>
    <t>xxxxxxx</t>
  </si>
  <si>
    <t xml:space="preserve">Récapitulatif des côuts </t>
  </si>
  <si>
    <t>m²</t>
  </si>
  <si>
    <t>Coût pour réalisation des prestations forfaitaires</t>
  </si>
  <si>
    <t xml:space="preserve">Encadrement </t>
  </si>
  <si>
    <t>Moyens Matériels &amp; Produits</t>
  </si>
  <si>
    <t>Moyens de communications et traçabilité</t>
  </si>
  <si>
    <t>Fournitures sanitaires</t>
  </si>
  <si>
    <t>Frais de structures</t>
  </si>
  <si>
    <t>Récapitulatif mensuel 
en euros / HT</t>
  </si>
  <si>
    <t xml:space="preserve">Global Périmètre Lot </t>
  </si>
  <si>
    <t>Exploitation du Périmètre à 100%</t>
  </si>
  <si>
    <t>Heures chiffrées</t>
  </si>
  <si>
    <t>Heures prévisionelles oeuvrante</t>
  </si>
  <si>
    <t>Heures chiffrées Heures Encadrement</t>
  </si>
  <si>
    <t>Heures prévisionnelles pour les heures d'encadrementt</t>
  </si>
  <si>
    <t>Taux d'encadrement des  heures chiffrées
sur les prestations au forfait</t>
  </si>
  <si>
    <t xml:space="preserve">Taux Horaire </t>
  </si>
  <si>
    <t xml:space="preserve">Global </t>
  </si>
  <si>
    <t>Heures Totales chiffrées (oeuvrant et encadrant)</t>
  </si>
  <si>
    <t>Heures Totales Prévisionnelles (oeuvrant et encadrant)</t>
  </si>
  <si>
    <r>
      <t xml:space="preserve">Ascenseurs </t>
    </r>
    <r>
      <rPr>
        <sz val="11"/>
        <color rgb="FFFF0000"/>
        <rFont val="Calibri"/>
      </rPr>
      <t>(Ce nettoyage vaut pour tous les niveaux inclus les rainures à chaque niveau)</t>
    </r>
  </si>
  <si>
    <t xml:space="preserve">Récapitulatif annuel pour une exploitation pour l'année 1
en euros / HT </t>
  </si>
  <si>
    <t>Autres locaux (Local prestataire Patrimoine)</t>
  </si>
  <si>
    <t>Autres locaux stockage DALOE</t>
  </si>
  <si>
    <t>Ascenseurs (Ce nettoyage vaut pour tous les niveaux inclus les rainures à chaque niveau)</t>
  </si>
  <si>
    <t>Autres locaux (Stockage archive)</t>
  </si>
  <si>
    <t>Ascenseurs (Ce nettoyage vaut pour tous les niveaux inclu les rainures à chaque niveau)</t>
  </si>
  <si>
    <t>Maintenance en journée</t>
  </si>
  <si>
    <t>Quantité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</si>
</sst>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_ * #,##0.00_)\ &quot;€&quot;_ ;_ * \(#,##0.00\)\ &quot;€&quot;_ ;_ * &quot;-&quot;??_)\ &quot;€&quot;_ ;_ @_ "/>
    <numFmt numFmtId="165" formatCode="#,##0.00\ &quot;€&quot;"/>
    <numFmt numFmtId="166" formatCode="_ * #,##0.0_)\ &quot;€&quot;_ ;_ * \(#,##0.0\)\ &quot;€&quot;_ ;_ * &quot;-&quot;??_)\ &quot;€&quot;_ ;_ @_ "/>
    <numFmt numFmtId="167" formatCode="0.000"/>
    <numFmt numFmtId="168" formatCode="General\ &quot;m²&quot;"/>
    <numFmt numFmtId="169" formatCode="General\ &quot;unité(s)&quot;"/>
    <numFmt numFmtId="170" formatCode="General\ &quot;€&quot;"/>
    <numFmt numFmtId="171" formatCode="General&quot; m²&quot;"/>
  </numFmts>
  <fonts count="78">
    <font>
      <sz val="11"/>
      <color theme="1"/>
      <name val="Calibri"/>
      <family val="2"/>
      <scheme val="minor"/>
    </font>
    <font>
      <sz val="12"/>
      <color theme="1"/>
      <name val="Calibri"/>
      <family val="2"/>
      <scheme val="minor"/>
    </font>
    <font>
      <sz val="11"/>
      <color rgb="FFFF0000"/>
      <name val="Calibri"/>
      <family val="2"/>
      <scheme val="minor"/>
    </font>
    <font>
      <sz val="11"/>
      <color theme="3"/>
      <name val="Calibri"/>
      <family val="2"/>
      <scheme val="minor"/>
    </font>
    <font>
      <b/>
      <sz val="14"/>
      <color theme="0"/>
      <name val="Calibri"/>
      <family val="2"/>
      <scheme val="minor"/>
    </font>
    <font>
      <b/>
      <sz val="16"/>
      <color theme="0"/>
      <name val="Calibri"/>
      <family val="2"/>
      <scheme val="minor"/>
    </font>
    <font>
      <b/>
      <sz val="11"/>
      <color theme="0"/>
      <name val="Calibri"/>
      <family val="2"/>
      <scheme val="minor"/>
    </font>
    <font>
      <i/>
      <sz val="11"/>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2"/>
      <color theme="1"/>
      <name val="Calibri (Corps)"/>
    </font>
    <font>
      <b/>
      <u/>
      <sz val="14"/>
      <color rgb="FFC00000"/>
      <name val="Calibri"/>
      <family val="2"/>
      <scheme val="minor"/>
    </font>
    <font>
      <b/>
      <sz val="12"/>
      <color rgb="FFC00000"/>
      <name val="Calibri"/>
      <family val="2"/>
      <scheme val="minor"/>
    </font>
    <font>
      <b/>
      <sz val="12"/>
      <color theme="0"/>
      <name val="Calibri"/>
      <family val="2"/>
      <scheme val="minor"/>
    </font>
    <font>
      <sz val="16"/>
      <color theme="0"/>
      <name val="Calibri"/>
      <family val="2"/>
      <scheme val="minor"/>
    </font>
    <font>
      <sz val="11"/>
      <color theme="1"/>
      <name val="Calibri"/>
      <family val="2"/>
      <scheme val="minor"/>
    </font>
    <font>
      <b/>
      <sz val="12"/>
      <color theme="1"/>
      <name val="Calibri"/>
      <family val="2"/>
    </font>
    <font>
      <sz val="12"/>
      <color theme="1"/>
      <name val="Calibri"/>
      <family val="2"/>
    </font>
    <font>
      <b/>
      <sz val="11"/>
      <color theme="1"/>
      <name val="Calibri"/>
      <family val="2"/>
      <scheme val="minor"/>
    </font>
    <font>
      <sz val="14"/>
      <color theme="1"/>
      <name val="Calibri"/>
      <family val="2"/>
      <scheme val="minor"/>
    </font>
    <font>
      <b/>
      <sz val="14"/>
      <color theme="1"/>
      <name val="Calibri"/>
      <family val="2"/>
      <scheme val="minor"/>
    </font>
    <font>
      <sz val="10"/>
      <name val="Arial"/>
      <family val="2"/>
    </font>
    <font>
      <b/>
      <sz val="16"/>
      <color rgb="FFFF0000"/>
      <name val="Calibri"/>
      <family val="2"/>
      <scheme val="minor"/>
    </font>
    <font>
      <b/>
      <sz val="14"/>
      <color rgb="FFFF0000"/>
      <name val="Calibri"/>
      <family val="2"/>
      <scheme val="minor"/>
    </font>
    <font>
      <b/>
      <sz val="12"/>
      <color theme="0"/>
      <name val="Calibri"/>
      <family val="2"/>
    </font>
    <font>
      <sz val="8"/>
      <name val="Calibri"/>
      <family val="2"/>
      <scheme val="minor"/>
    </font>
    <font>
      <b/>
      <u/>
      <sz val="12"/>
      <color theme="0"/>
      <name val="Calibri"/>
      <family val="2"/>
      <scheme val="minor"/>
    </font>
    <font>
      <sz val="11"/>
      <color theme="3"/>
      <name val="Calibri"/>
      <family val="2"/>
    </font>
    <font>
      <sz val="11"/>
      <color theme="1"/>
      <name val="Calibri"/>
      <family val="2"/>
    </font>
    <font>
      <b/>
      <sz val="11"/>
      <color theme="1"/>
      <name val="Calibri"/>
      <family val="2"/>
    </font>
    <font>
      <b/>
      <sz val="11"/>
      <color theme="3"/>
      <name val="Calibri"/>
      <family val="2"/>
    </font>
    <font>
      <b/>
      <sz val="11"/>
      <name val="Calibri"/>
      <family val="2"/>
    </font>
    <font>
      <sz val="11"/>
      <name val="Calibri"/>
      <family val="2"/>
    </font>
    <font>
      <b/>
      <sz val="14"/>
      <color theme="0"/>
      <name val="Calibri"/>
      <family val="2"/>
    </font>
    <font>
      <sz val="11"/>
      <color theme="1"/>
      <name val="Calibri"/>
      <family val="2"/>
    </font>
    <font>
      <b/>
      <sz val="16"/>
      <color theme="1"/>
      <name val="Calibri"/>
      <family val="2"/>
    </font>
    <font>
      <sz val="16"/>
      <color theme="1"/>
      <name val="Calibri"/>
      <family val="2"/>
    </font>
    <font>
      <sz val="12"/>
      <color theme="1"/>
      <name val="Calibri"/>
      <family val="2"/>
    </font>
    <font>
      <b/>
      <sz val="12"/>
      <color theme="3"/>
      <name val="Calibri"/>
      <family val="2"/>
    </font>
    <font>
      <b/>
      <sz val="18"/>
      <color theme="0"/>
      <name val="Calibri"/>
      <family val="2"/>
      <scheme val="minor"/>
    </font>
    <font>
      <b/>
      <sz val="18"/>
      <color theme="0"/>
      <name val="Calibri"/>
      <family val="2"/>
    </font>
    <font>
      <sz val="14"/>
      <color theme="1"/>
      <name val="Calibri"/>
      <family val="2"/>
    </font>
    <font>
      <sz val="10"/>
      <name val="Calibri"/>
      <family val="2"/>
      <scheme val="minor"/>
    </font>
    <font>
      <b/>
      <sz val="18"/>
      <color rgb="FFFF0000"/>
      <name val="Calibri"/>
      <family val="2"/>
      <scheme val="minor"/>
    </font>
    <font>
      <sz val="18"/>
      <color theme="1"/>
      <name val="Calibri"/>
      <family val="2"/>
      <scheme val="minor"/>
    </font>
    <font>
      <b/>
      <sz val="12"/>
      <color rgb="FFFF0000"/>
      <name val="Calibri"/>
      <family val="2"/>
      <scheme val="minor"/>
    </font>
    <font>
      <b/>
      <sz val="16"/>
      <color theme="0"/>
      <name val="Calibri (Corps)"/>
    </font>
    <font>
      <sz val="12"/>
      <color theme="0"/>
      <name val="Calibri"/>
      <family val="2"/>
      <scheme val="minor"/>
    </font>
    <font>
      <b/>
      <sz val="12"/>
      <name val="Calibri"/>
      <family val="2"/>
      <scheme val="minor"/>
    </font>
    <font>
      <b/>
      <u/>
      <sz val="12"/>
      <color rgb="FFC00000"/>
      <name val="Calibri"/>
      <family val="2"/>
      <scheme val="minor"/>
    </font>
    <font>
      <sz val="12"/>
      <color rgb="FFFF0000"/>
      <name val="Calibri"/>
      <family val="2"/>
      <scheme val="minor"/>
    </font>
    <font>
      <b/>
      <sz val="12"/>
      <color rgb="FFFF0000"/>
      <name val="Calibri (Corps)"/>
    </font>
    <font>
      <b/>
      <i/>
      <u/>
      <sz val="12"/>
      <color rgb="FFFF0000"/>
      <name val="Calibri"/>
      <family val="2"/>
      <scheme val="minor"/>
    </font>
    <font>
      <sz val="16"/>
      <name val="Calibri (Corps)"/>
    </font>
    <font>
      <b/>
      <sz val="12"/>
      <color theme="1"/>
      <name val="Calibri"/>
      <family val="2"/>
      <charset val="1"/>
    </font>
    <font>
      <b/>
      <sz val="14"/>
      <color theme="3"/>
      <name val="Calibri"/>
      <family val="2"/>
    </font>
    <font>
      <sz val="11"/>
      <color rgb="FFFF0000"/>
      <name val="Calibri"/>
      <family val="2"/>
    </font>
    <font>
      <sz val="12"/>
      <color theme="3"/>
      <name val="Calibri"/>
      <family val="2"/>
    </font>
    <font>
      <b/>
      <sz val="18"/>
      <color theme="1"/>
      <name val="Calibri"/>
      <family val="2"/>
      <scheme val="minor"/>
    </font>
    <font>
      <b/>
      <sz val="16"/>
      <color theme="1"/>
      <name val="Calibri"/>
      <family val="2"/>
      <scheme val="minor"/>
    </font>
    <font>
      <sz val="11"/>
      <color rgb="FF000000"/>
      <name val="Calibri"/>
      <family val="2"/>
    </font>
    <font>
      <sz val="12"/>
      <color theme="0"/>
      <name val="Calibri"/>
      <family val="2"/>
    </font>
    <font>
      <b/>
      <sz val="9"/>
      <color theme="1"/>
      <name val="Century Gothic"/>
      <family val="2"/>
    </font>
    <font>
      <b/>
      <sz val="14"/>
      <color theme="1"/>
      <name val="Calibri"/>
      <family val="2"/>
    </font>
    <font>
      <b/>
      <sz val="13"/>
      <color theme="1"/>
      <name val="Calibri"/>
      <family val="2"/>
      <scheme val="minor"/>
    </font>
    <font>
      <b/>
      <sz val="13"/>
      <color theme="0"/>
      <name val="Calibri"/>
      <family val="2"/>
      <scheme val="minor"/>
    </font>
    <font>
      <b/>
      <sz val="13"/>
      <name val="Calibri"/>
      <family val="2"/>
      <scheme val="minor"/>
    </font>
    <font>
      <b/>
      <sz val="13"/>
      <color theme="1"/>
      <name val="Calibri"/>
      <family val="2"/>
    </font>
    <font>
      <b/>
      <sz val="13"/>
      <color theme="0"/>
      <name val="Calibri"/>
      <family val="2"/>
    </font>
    <font>
      <sz val="11"/>
      <color theme="0"/>
      <name val="Calibri"/>
      <family val="2"/>
      <scheme val="minor"/>
    </font>
    <font>
      <b/>
      <sz val="10"/>
      <color rgb="FF001F5F"/>
      <name val="Calibri"/>
      <family val="2"/>
      <scheme val="minor"/>
    </font>
    <font>
      <b/>
      <sz val="20"/>
      <color theme="0"/>
      <name val="Calibri"/>
      <family val="2"/>
      <scheme val="minor"/>
    </font>
    <font>
      <sz val="20"/>
      <color theme="1"/>
      <name val="Calibri"/>
      <family val="2"/>
      <scheme val="minor"/>
    </font>
    <font>
      <b/>
      <sz val="11"/>
      <color theme="0"/>
      <name val="Calibri"/>
      <family val="2"/>
    </font>
    <font>
      <sz val="11"/>
      <color rgb="FF000000"/>
      <name val="Calibri"/>
    </font>
    <font>
      <sz val="11"/>
      <color rgb="FFFF0000"/>
      <name val="Calibri"/>
    </font>
    <font>
      <sz val="11"/>
      <color theme="1"/>
      <name val="Calibri"/>
    </font>
  </fonts>
  <fills count="51">
    <fill>
      <patternFill patternType="none"/>
    </fill>
    <fill>
      <patternFill patternType="gray125"/>
    </fill>
    <fill>
      <patternFill patternType="solid">
        <fgColor theme="0"/>
        <bgColor indexed="64"/>
      </patternFill>
    </fill>
    <fill>
      <patternFill patternType="solid">
        <fgColor rgb="FF3C8893"/>
        <bgColor indexed="64"/>
      </patternFill>
    </fill>
    <fill>
      <patternFill patternType="solid">
        <fgColor theme="0" tint="-0.34998626667073579"/>
        <bgColor indexed="64"/>
      </patternFill>
    </fill>
    <fill>
      <patternFill patternType="solid">
        <fgColor rgb="FFFFFFC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008193"/>
        <bgColor indexed="64"/>
      </patternFill>
    </fill>
    <fill>
      <patternFill patternType="solid">
        <fgColor rgb="FF8BC8D9"/>
        <bgColor indexed="64"/>
      </patternFill>
    </fill>
    <fill>
      <patternFill patternType="solid">
        <fgColor rgb="FF39A5A0"/>
        <bgColor indexed="64"/>
      </patternFill>
    </fill>
    <fill>
      <patternFill patternType="solid">
        <fgColor rgb="FFFFFF00"/>
        <bgColor indexed="64"/>
      </patternFill>
    </fill>
    <fill>
      <patternFill patternType="solid">
        <fgColor rgb="FF389396"/>
        <bgColor indexed="64"/>
      </patternFill>
    </fill>
    <fill>
      <patternFill patternType="solid">
        <fgColor rgb="FFFFFCC9"/>
        <bgColor indexed="64"/>
      </patternFill>
    </fill>
    <fill>
      <patternFill patternType="solid">
        <fgColor rgb="FFFF0000"/>
        <bgColor indexed="64"/>
      </patternFill>
    </fill>
    <fill>
      <patternFill patternType="solid">
        <fgColor rgb="FF00B0F0"/>
        <bgColor indexed="64"/>
      </patternFill>
    </fill>
    <fill>
      <patternFill patternType="solid">
        <fgColor theme="2" tint="-9.9978637043366805E-2"/>
        <bgColor indexed="64"/>
      </patternFill>
    </fill>
    <fill>
      <patternFill patternType="solid">
        <fgColor rgb="FFF9FBCA"/>
        <bgColor indexed="64"/>
      </patternFill>
    </fill>
    <fill>
      <patternFill patternType="solid">
        <fgColor rgb="FFFFFDC9"/>
        <bgColor indexed="64"/>
      </patternFill>
    </fill>
    <fill>
      <patternFill patternType="solid">
        <fgColor rgb="FF215868"/>
        <bgColor indexed="64"/>
      </patternFill>
    </fill>
    <fill>
      <patternFill patternType="solid">
        <fgColor rgb="FF2699B9"/>
        <bgColor indexed="64"/>
      </patternFill>
    </fill>
    <fill>
      <patternFill patternType="solid">
        <fgColor theme="9" tint="0.59999389629810485"/>
        <bgColor indexed="64"/>
      </patternFill>
    </fill>
    <fill>
      <patternFill patternType="solid">
        <fgColor theme="1" tint="0.49998474074526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FF85FF"/>
        <bgColor rgb="FFFF00FF"/>
      </patternFill>
    </fill>
    <fill>
      <patternFill patternType="solid">
        <fgColor theme="7" tint="0.59978026673177287"/>
        <bgColor rgb="FFFFF2CC"/>
      </patternFill>
    </fill>
    <fill>
      <patternFill patternType="solid">
        <fgColor rgb="FF6666FF"/>
        <bgColor indexed="64"/>
      </patternFill>
    </fill>
    <fill>
      <patternFill patternType="solid">
        <fgColor rgb="FF9966FF"/>
        <bgColor indexed="64"/>
      </patternFill>
    </fill>
    <fill>
      <patternFill patternType="solid">
        <fgColor rgb="FFCCCCFF"/>
        <bgColor indexed="64"/>
      </patternFill>
    </fill>
    <fill>
      <patternFill patternType="solid">
        <fgColor rgb="FFFFE699"/>
        <bgColor indexed="64"/>
      </patternFill>
    </fill>
    <fill>
      <patternFill patternType="solid">
        <fgColor rgb="FFFF85FF"/>
        <bgColor indexed="64"/>
      </patternFill>
    </fill>
    <fill>
      <patternFill patternType="solid">
        <fgColor rgb="FFF8CBAD"/>
        <bgColor indexed="64"/>
      </patternFill>
    </fill>
    <fill>
      <patternFill patternType="solid">
        <fgColor theme="0"/>
        <bgColor rgb="FFDEEBF7"/>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2" tint="-0.499984740745262"/>
        <bgColor indexed="64"/>
      </patternFill>
    </fill>
    <fill>
      <patternFill patternType="solid">
        <fgColor theme="1"/>
        <bgColor indexed="64"/>
      </patternFill>
    </fill>
    <fill>
      <patternFill patternType="solid">
        <fgColor rgb="FFCC00FF"/>
        <bgColor indexed="64"/>
      </patternFill>
    </fill>
    <fill>
      <patternFill patternType="solid">
        <fgColor theme="5"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79998168889431442"/>
        <bgColor rgb="FF3F3F3F"/>
      </patternFill>
    </fill>
    <fill>
      <patternFill patternType="solid">
        <fgColor rgb="FFFFC000"/>
        <bgColor rgb="FF3F3F3F"/>
      </patternFill>
    </fill>
    <fill>
      <patternFill patternType="solid">
        <fgColor rgb="FF00B0F0"/>
        <bgColor rgb="FFFF85FF"/>
      </patternFill>
    </fill>
    <fill>
      <patternFill patternType="solid">
        <fgColor theme="1" tint="0.14999847407452621"/>
        <bgColor indexed="64"/>
      </patternFill>
    </fill>
    <fill>
      <patternFill patternType="solid">
        <fgColor theme="1" tint="0.249977111117893"/>
        <bgColor indexed="64"/>
      </patternFill>
    </fill>
    <fill>
      <patternFill patternType="solid">
        <fgColor rgb="FF4CDEF2"/>
        <bgColor indexed="64"/>
      </patternFill>
    </fill>
    <fill>
      <patternFill patternType="solid">
        <fgColor rgb="FF4CDEF2"/>
        <bgColor rgb="FFFF85FF"/>
      </patternFill>
    </fill>
  </fills>
  <borders count="2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medium">
        <color theme="0"/>
      </left>
      <right style="medium">
        <color theme="0"/>
      </right>
      <top style="medium">
        <color theme="0"/>
      </top>
      <bottom/>
      <diagonal/>
    </border>
    <border>
      <left style="thin">
        <color indexed="64"/>
      </left>
      <right style="medium">
        <color theme="0"/>
      </right>
      <top/>
      <bottom style="thin">
        <color theme="1"/>
      </bottom>
      <diagonal/>
    </border>
    <border>
      <left style="medium">
        <color theme="0"/>
      </left>
      <right/>
      <top/>
      <bottom style="thin">
        <color theme="1"/>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3">
    <xf numFmtId="0" fontId="0" fillId="0" borderId="0"/>
    <xf numFmtId="0" fontId="8" fillId="0" borderId="0"/>
    <xf numFmtId="164" fontId="16" fillId="0" borderId="0" applyFont="0" applyFill="0" applyBorder="0" applyAlignment="0" applyProtection="0"/>
    <xf numFmtId="0" fontId="22" fillId="0" borderId="0"/>
    <xf numFmtId="0" fontId="16" fillId="0" borderId="0"/>
    <xf numFmtId="0" fontId="1" fillId="0" borderId="0"/>
    <xf numFmtId="0" fontId="16" fillId="0" borderId="0"/>
    <xf numFmtId="0" fontId="16" fillId="0" borderId="0"/>
    <xf numFmtId="0" fontId="1" fillId="0" borderId="0"/>
    <xf numFmtId="0" fontId="1" fillId="0" borderId="0"/>
    <xf numFmtId="44" fontId="1" fillId="0" borderId="0" applyFont="0" applyFill="0" applyBorder="0" applyAlignment="0" applyProtection="0"/>
    <xf numFmtId="0" fontId="16" fillId="0" borderId="0"/>
    <xf numFmtId="9" fontId="16" fillId="0" borderId="0" applyFont="0" applyFill="0" applyBorder="0" applyAlignment="0" applyProtection="0"/>
  </cellStyleXfs>
  <cellXfs count="854">
    <xf numFmtId="0" fontId="0" fillId="0" borderId="0" xfId="0"/>
    <xf numFmtId="0" fontId="0" fillId="0" borderId="0" xfId="0" applyAlignment="1">
      <alignment vertical="center"/>
    </xf>
    <xf numFmtId="0" fontId="28" fillId="5" borderId="2" xfId="0" applyFont="1" applyFill="1" applyBorder="1" applyAlignment="1" applyProtection="1">
      <alignment horizontal="center" vertical="center"/>
      <protection locked="0"/>
    </xf>
    <xf numFmtId="0" fontId="28" fillId="5" borderId="9" xfId="0" applyFont="1" applyFill="1" applyBorder="1" applyAlignment="1" applyProtection="1">
      <alignment horizontal="center" vertical="center"/>
      <protection locked="0"/>
    </xf>
    <xf numFmtId="0" fontId="4" fillId="9" borderId="2" xfId="0" applyFont="1" applyFill="1" applyBorder="1" applyAlignment="1">
      <alignment horizontal="center" vertical="center" wrapText="1"/>
    </xf>
    <xf numFmtId="0" fontId="4" fillId="9" borderId="2" xfId="0" applyFont="1" applyFill="1" applyBorder="1" applyAlignment="1">
      <alignment horizontal="center" vertical="center"/>
    </xf>
    <xf numFmtId="0" fontId="0" fillId="5" borderId="2" xfId="0" applyFill="1" applyBorder="1" applyAlignment="1" applyProtection="1">
      <alignment vertical="center"/>
      <protection locked="0"/>
    </xf>
    <xf numFmtId="0" fontId="14" fillId="9" borderId="2" xfId="0" applyFont="1" applyFill="1" applyBorder="1" applyAlignment="1" applyProtection="1">
      <alignment horizontal="center" vertical="center" wrapText="1"/>
      <protection locked="0"/>
    </xf>
    <xf numFmtId="0" fontId="0" fillId="0" borderId="0" xfId="0" applyProtection="1">
      <protection locked="0"/>
    </xf>
    <xf numFmtId="0" fontId="1" fillId="0" borderId="0" xfId="5"/>
    <xf numFmtId="0" fontId="1" fillId="0" borderId="0" xfId="5" applyAlignment="1">
      <alignment horizontal="center"/>
    </xf>
    <xf numFmtId="0" fontId="1" fillId="5" borderId="0" xfId="5" applyFill="1" applyAlignment="1" applyProtection="1">
      <alignment horizontal="center" vertical="center"/>
      <protection locked="0"/>
    </xf>
    <xf numFmtId="0" fontId="1" fillId="0" borderId="0" xfId="5" applyAlignment="1">
      <alignment horizontal="right"/>
    </xf>
    <xf numFmtId="0" fontId="46" fillId="12" borderId="0" xfId="5" applyFont="1" applyFill="1"/>
    <xf numFmtId="0" fontId="24" fillId="12" borderId="0" xfId="5" applyFont="1" applyFill="1"/>
    <xf numFmtId="0" fontId="24" fillId="0" borderId="0" xfId="5" applyFont="1"/>
    <xf numFmtId="0" fontId="1" fillId="5" borderId="0" xfId="5" applyFill="1"/>
    <xf numFmtId="0" fontId="1" fillId="2" borderId="0" xfId="5" applyFill="1"/>
    <xf numFmtId="0" fontId="23" fillId="0" borderId="0" xfId="5" applyFont="1"/>
    <xf numFmtId="0" fontId="44" fillId="12" borderId="0" xfId="5" applyFont="1" applyFill="1"/>
    <xf numFmtId="0" fontId="45" fillId="12" borderId="0" xfId="5" applyFont="1" applyFill="1"/>
    <xf numFmtId="0" fontId="46" fillId="0" borderId="0" xfId="5" applyFont="1"/>
    <xf numFmtId="0" fontId="10" fillId="0" borderId="0" xfId="5" applyFont="1"/>
    <xf numFmtId="0" fontId="13" fillId="0" borderId="0" xfId="5" applyFont="1" applyAlignment="1">
      <alignment wrapText="1"/>
    </xf>
    <xf numFmtId="0" fontId="13" fillId="0" borderId="0" xfId="5" applyFont="1"/>
    <xf numFmtId="0" fontId="0" fillId="2" borderId="0" xfId="0" applyFill="1" applyAlignment="1">
      <alignment wrapText="1"/>
    </xf>
    <xf numFmtId="0" fontId="13" fillId="2" borderId="0" xfId="0" applyFont="1" applyFill="1"/>
    <xf numFmtId="165" fontId="0" fillId="5" borderId="2" xfId="0" applyNumberFormat="1" applyFill="1" applyBorder="1" applyAlignment="1" applyProtection="1">
      <alignment vertical="center"/>
      <protection locked="0"/>
    </xf>
    <xf numFmtId="0" fontId="0" fillId="5" borderId="6" xfId="0" applyFill="1"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lignment horizontal="left" vertical="center"/>
    </xf>
    <xf numFmtId="0" fontId="0" fillId="0" borderId="0" xfId="0" applyAlignment="1">
      <alignment horizontal="left" vertical="top"/>
    </xf>
    <xf numFmtId="168" fontId="0" fillId="0" borderId="0" xfId="0" applyNumberFormat="1" applyAlignment="1">
      <alignment horizontal="center" vertical="center"/>
    </xf>
    <xf numFmtId="167" fontId="0" fillId="0" borderId="0" xfId="0" applyNumberFormat="1" applyAlignment="1">
      <alignment horizontal="center" vertical="center"/>
    </xf>
    <xf numFmtId="0" fontId="0" fillId="0" borderId="0" xfId="0" applyAlignment="1">
      <alignment horizontal="center" vertical="center"/>
    </xf>
    <xf numFmtId="165" fontId="0" fillId="0" borderId="0" xfId="0" applyNumberFormat="1" applyAlignment="1">
      <alignment horizontal="right" vertical="center"/>
    </xf>
    <xf numFmtId="0" fontId="14" fillId="9" borderId="2" xfId="0" applyFont="1" applyFill="1" applyBorder="1" applyAlignment="1">
      <alignment horizontal="left" vertical="center" wrapText="1"/>
    </xf>
    <xf numFmtId="0" fontId="14" fillId="9" borderId="2" xfId="0" applyFont="1" applyFill="1" applyBorder="1" applyAlignment="1">
      <alignment horizontal="center" vertical="center" wrapText="1"/>
    </xf>
    <xf numFmtId="168" fontId="14" fillId="9" borderId="2" xfId="0" applyNumberFormat="1" applyFont="1" applyFill="1" applyBorder="1" applyAlignment="1">
      <alignment horizontal="center" vertical="center" wrapText="1"/>
    </xf>
    <xf numFmtId="0" fontId="27" fillId="9" borderId="2" xfId="0" applyFont="1" applyFill="1" applyBorder="1" applyAlignment="1">
      <alignment horizontal="center" vertical="center" wrapText="1"/>
    </xf>
    <xf numFmtId="165" fontId="14" fillId="9" borderId="2" xfId="0" applyNumberFormat="1" applyFont="1" applyFill="1" applyBorder="1" applyAlignment="1">
      <alignment horizontal="center" vertical="center" wrapText="1"/>
    </xf>
    <xf numFmtId="0" fontId="25" fillId="11" borderId="2" xfId="0" applyFont="1" applyFill="1" applyBorder="1" applyAlignment="1">
      <alignment horizontal="left" vertical="center"/>
    </xf>
    <xf numFmtId="0" fontId="33" fillId="0" borderId="2" xfId="0" applyFont="1" applyBorder="1" applyAlignment="1">
      <alignment horizontal="center" vertical="center"/>
    </xf>
    <xf numFmtId="168" fontId="29" fillId="2" borderId="2" xfId="0" applyNumberFormat="1" applyFont="1" applyFill="1" applyBorder="1" applyAlignment="1">
      <alignment horizontal="center" vertical="center"/>
    </xf>
    <xf numFmtId="0" fontId="29" fillId="0" borderId="2" xfId="0" applyFont="1" applyBorder="1" applyAlignment="1">
      <alignment horizontal="center" vertical="center"/>
    </xf>
    <xf numFmtId="0" fontId="32" fillId="11" borderId="2" xfId="0" applyFont="1" applyFill="1" applyBorder="1" applyAlignment="1">
      <alignment horizontal="left" vertical="center" wrapText="1"/>
    </xf>
    <xf numFmtId="0" fontId="30" fillId="11" borderId="2" xfId="0" applyFont="1" applyFill="1" applyBorder="1" applyAlignment="1">
      <alignment horizontal="left" vertical="center"/>
    </xf>
    <xf numFmtId="0" fontId="30" fillId="11" borderId="2" xfId="0" applyFont="1" applyFill="1" applyBorder="1" applyAlignment="1">
      <alignment horizontal="center" vertical="center"/>
    </xf>
    <xf numFmtId="168" fontId="30" fillId="11" borderId="2" xfId="0" applyNumberFormat="1" applyFont="1" applyFill="1" applyBorder="1" applyAlignment="1">
      <alignment horizontal="center" vertical="center"/>
    </xf>
    <xf numFmtId="3" fontId="30" fillId="11" borderId="2" xfId="0" applyNumberFormat="1" applyFont="1" applyFill="1" applyBorder="1" applyAlignment="1">
      <alignment horizontal="center" vertical="center"/>
    </xf>
    <xf numFmtId="0" fontId="31" fillId="11" borderId="2" xfId="0" applyFont="1" applyFill="1" applyBorder="1" applyAlignment="1">
      <alignment horizontal="center" vertical="center"/>
    </xf>
    <xf numFmtId="165" fontId="30" fillId="11" borderId="2" xfId="0" applyNumberFormat="1" applyFont="1" applyFill="1" applyBorder="1" applyAlignment="1">
      <alignment horizontal="right" vertical="center"/>
    </xf>
    <xf numFmtId="0" fontId="19" fillId="0" borderId="0" xfId="0" applyFont="1"/>
    <xf numFmtId="0" fontId="33" fillId="0" borderId="2" xfId="0" applyFont="1" applyBorder="1" applyAlignment="1">
      <alignment horizontal="left" vertical="center"/>
    </xf>
    <xf numFmtId="0" fontId="29" fillId="0" borderId="2" xfId="0" applyFont="1" applyBorder="1" applyAlignment="1">
      <alignment horizontal="left" vertical="center"/>
    </xf>
    <xf numFmtId="0" fontId="29" fillId="8" borderId="2" xfId="0" applyFont="1" applyFill="1" applyBorder="1" applyAlignment="1">
      <alignment horizontal="center" vertical="center"/>
    </xf>
    <xf numFmtId="169" fontId="29" fillId="0" borderId="2" xfId="0" applyNumberFormat="1" applyFont="1" applyBorder="1" applyAlignment="1">
      <alignment horizontal="center" vertical="center"/>
    </xf>
    <xf numFmtId="0" fontId="34" fillId="9" borderId="2" xfId="0" applyFont="1" applyFill="1" applyBorder="1" applyAlignment="1">
      <alignment horizontal="center" vertical="center"/>
    </xf>
    <xf numFmtId="0" fontId="0" fillId="7" borderId="0" xfId="0" applyFill="1" applyAlignment="1">
      <alignment horizontal="left" vertical="center"/>
    </xf>
    <xf numFmtId="0" fontId="29" fillId="0" borderId="0" xfId="0" applyFont="1" applyAlignment="1">
      <alignment horizontal="left" vertical="center"/>
    </xf>
    <xf numFmtId="0" fontId="29" fillId="0" borderId="0" xfId="0" applyFont="1" applyAlignment="1">
      <alignment vertical="center"/>
    </xf>
    <xf numFmtId="165" fontId="29" fillId="0" borderId="0" xfId="0" applyNumberFormat="1" applyFont="1" applyAlignment="1">
      <alignment horizontal="right" vertical="center"/>
    </xf>
    <xf numFmtId="0" fontId="35"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165" fontId="18" fillId="0" borderId="0" xfId="0" applyNumberFormat="1" applyFont="1" applyAlignment="1">
      <alignment horizontal="right" vertical="center"/>
    </xf>
    <xf numFmtId="0" fontId="38" fillId="0" borderId="0" xfId="0" applyFont="1" applyAlignment="1">
      <alignment vertical="center"/>
    </xf>
    <xf numFmtId="0" fontId="36" fillId="0" borderId="0" xfId="0" applyFont="1" applyAlignment="1">
      <alignment vertical="center"/>
    </xf>
    <xf numFmtId="0" fontId="37" fillId="0" borderId="0" xfId="0" applyFont="1" applyAlignment="1">
      <alignment vertical="center"/>
    </xf>
    <xf numFmtId="0" fontId="34" fillId="9" borderId="9" xfId="0" applyFont="1" applyFill="1" applyBorder="1" applyAlignment="1">
      <alignment horizontal="center" vertical="center" wrapText="1"/>
    </xf>
    <xf numFmtId="165" fontId="34" fillId="9" borderId="9" xfId="0" applyNumberFormat="1" applyFont="1" applyFill="1" applyBorder="1" applyAlignment="1">
      <alignment horizontal="right" vertical="center" wrapText="1"/>
    </xf>
    <xf numFmtId="0" fontId="30" fillId="0" borderId="0" xfId="0" applyFont="1" applyAlignment="1">
      <alignment vertical="center"/>
    </xf>
    <xf numFmtId="165" fontId="35" fillId="0" borderId="0" xfId="0" applyNumberFormat="1" applyFont="1" applyAlignment="1">
      <alignment horizontal="right" vertical="center"/>
    </xf>
    <xf numFmtId="166" fontId="28" fillId="5" borderId="11" xfId="2" applyNumberFormat="1" applyFont="1" applyFill="1" applyBorder="1" applyAlignment="1" applyProtection="1">
      <alignment horizontal="center" vertical="center"/>
      <protection locked="0"/>
    </xf>
    <xf numFmtId="0" fontId="34" fillId="9" borderId="10" xfId="0" applyFont="1" applyFill="1" applyBorder="1" applyAlignment="1">
      <alignment horizontal="center" vertical="center" wrapText="1"/>
    </xf>
    <xf numFmtId="0" fontId="16" fillId="0" borderId="0" xfId="7" applyProtection="1">
      <protection locked="0"/>
    </xf>
    <xf numFmtId="0" fontId="46" fillId="0" borderId="0" xfId="6" applyFont="1" applyAlignment="1" applyProtection="1">
      <alignment horizontal="left" vertical="center"/>
      <protection locked="0"/>
    </xf>
    <xf numFmtId="0" fontId="46" fillId="2" borderId="0" xfId="6" applyFont="1" applyFill="1" applyAlignment="1" applyProtection="1">
      <alignment vertical="center"/>
      <protection locked="0"/>
    </xf>
    <xf numFmtId="0" fontId="46" fillId="16" borderId="0" xfId="6" applyFont="1" applyFill="1" applyAlignment="1" applyProtection="1">
      <alignment vertical="center"/>
      <protection locked="0"/>
    </xf>
    <xf numFmtId="0" fontId="10" fillId="16" borderId="0" xfId="6" applyFont="1" applyFill="1" applyAlignment="1" applyProtection="1">
      <alignment horizontal="left" vertical="center"/>
      <protection locked="0"/>
    </xf>
    <xf numFmtId="0" fontId="19" fillId="16" borderId="0" xfId="6" applyFont="1" applyFill="1" applyAlignment="1" applyProtection="1">
      <alignment horizontal="left"/>
      <protection locked="0"/>
    </xf>
    <xf numFmtId="0" fontId="10" fillId="16" borderId="0" xfId="6" applyFont="1" applyFill="1" applyAlignment="1" applyProtection="1">
      <alignment horizontal="left"/>
      <protection locked="0"/>
    </xf>
    <xf numFmtId="0" fontId="46" fillId="0" borderId="0" xfId="6" applyFont="1" applyAlignment="1" applyProtection="1">
      <alignment vertical="center"/>
      <protection locked="0"/>
    </xf>
    <xf numFmtId="0" fontId="10" fillId="0" borderId="0" xfId="6" applyFont="1" applyAlignment="1" applyProtection="1">
      <alignment horizontal="left" vertical="center"/>
      <protection locked="0"/>
    </xf>
    <xf numFmtId="0" fontId="19" fillId="0" borderId="0" xfId="6" applyFont="1" applyAlignment="1" applyProtection="1">
      <alignment horizontal="left"/>
      <protection locked="0"/>
    </xf>
    <xf numFmtId="0" fontId="10" fillId="0" borderId="0" xfId="6" applyFont="1" applyAlignment="1" applyProtection="1">
      <alignment horizontal="left"/>
      <protection locked="0"/>
    </xf>
    <xf numFmtId="0" fontId="10" fillId="0" borderId="0" xfId="6" applyFont="1" applyAlignment="1" applyProtection="1">
      <alignment horizontal="left" vertical="center" wrapText="1"/>
      <protection locked="0"/>
    </xf>
    <xf numFmtId="0" fontId="16" fillId="0" borderId="0" xfId="6" applyAlignment="1" applyProtection="1">
      <alignment horizontal="left"/>
      <protection locked="0"/>
    </xf>
    <xf numFmtId="0" fontId="15" fillId="15" borderId="16" xfId="7" applyFont="1" applyFill="1" applyBorder="1" applyAlignment="1" applyProtection="1">
      <alignment horizontal="center" vertical="center" wrapText="1"/>
      <protection locked="0"/>
    </xf>
    <xf numFmtId="0" fontId="15" fillId="13" borderId="0" xfId="7" applyFont="1" applyFill="1" applyAlignment="1" applyProtection="1">
      <alignment horizontal="center" vertical="center" wrapText="1"/>
      <protection locked="0"/>
    </xf>
    <xf numFmtId="0" fontId="15" fillId="13" borderId="17" xfId="7" applyFont="1" applyFill="1" applyBorder="1" applyAlignment="1" applyProtection="1">
      <alignment horizontal="center" vertical="center" wrapText="1"/>
      <protection locked="0"/>
    </xf>
    <xf numFmtId="0" fontId="1" fillId="14" borderId="14" xfId="7" applyFont="1" applyFill="1" applyBorder="1" applyProtection="1">
      <protection locked="0"/>
    </xf>
    <xf numFmtId="0" fontId="48" fillId="3" borderId="0" xfId="7" applyFont="1" applyFill="1" applyAlignment="1" applyProtection="1">
      <alignment horizontal="center" vertical="center"/>
      <protection locked="0"/>
    </xf>
    <xf numFmtId="0" fontId="54" fillId="7" borderId="0" xfId="7" applyFont="1" applyFill="1" applyAlignment="1">
      <alignment horizontal="center" vertical="center" wrapText="1"/>
    </xf>
    <xf numFmtId="0" fontId="48" fillId="3" borderId="0" xfId="7" applyFont="1" applyFill="1" applyAlignment="1">
      <alignment horizontal="center" vertical="center"/>
    </xf>
    <xf numFmtId="0" fontId="1" fillId="0" borderId="0" xfId="5" applyAlignment="1" applyProtection="1">
      <alignment vertical="center" wrapText="1"/>
      <protection locked="0"/>
    </xf>
    <xf numFmtId="170" fontId="1" fillId="0" borderId="0" xfId="5" applyNumberFormat="1" applyAlignment="1" applyProtection="1">
      <alignment horizontal="center" vertical="center" wrapText="1"/>
      <protection locked="0"/>
    </xf>
    <xf numFmtId="0" fontId="49" fillId="0" borderId="0" xfId="6" applyFont="1" applyAlignment="1" applyProtection="1">
      <alignment vertical="center"/>
      <protection locked="0"/>
    </xf>
    <xf numFmtId="0" fontId="1" fillId="0" borderId="0" xfId="6" applyFont="1" applyAlignment="1" applyProtection="1">
      <alignment horizontal="left" vertical="center"/>
      <protection locked="0"/>
    </xf>
    <xf numFmtId="0" fontId="49" fillId="12" borderId="0" xfId="6" applyFont="1" applyFill="1" applyAlignment="1" applyProtection="1">
      <alignment vertical="center"/>
      <protection locked="0"/>
    </xf>
    <xf numFmtId="0" fontId="46" fillId="12" borderId="0" xfId="6" applyFont="1" applyFill="1" applyAlignment="1" applyProtection="1">
      <alignment vertical="center"/>
      <protection locked="0"/>
    </xf>
    <xf numFmtId="0" fontId="51" fillId="0" borderId="0" xfId="6" applyFont="1" applyAlignment="1" applyProtection="1">
      <alignment vertical="center"/>
      <protection locked="0"/>
    </xf>
    <xf numFmtId="0" fontId="10" fillId="0" borderId="0" xfId="6" applyFont="1" applyAlignment="1" applyProtection="1">
      <alignment vertical="center"/>
      <protection locked="0"/>
    </xf>
    <xf numFmtId="0" fontId="51" fillId="0" borderId="0" xfId="6" applyFont="1" applyAlignment="1" applyProtection="1">
      <alignment horizontal="left" vertical="center" wrapText="1"/>
      <protection locked="0"/>
    </xf>
    <xf numFmtId="0" fontId="53" fillId="0" borderId="0" xfId="6" applyFont="1" applyAlignment="1" applyProtection="1">
      <alignment vertical="center"/>
      <protection locked="0"/>
    </xf>
    <xf numFmtId="0" fontId="1" fillId="0" borderId="0" xfId="8" applyAlignment="1" applyProtection="1">
      <alignment vertical="center"/>
      <protection locked="0"/>
    </xf>
    <xf numFmtId="0" fontId="1" fillId="0" borderId="0" xfId="8" applyProtection="1">
      <protection locked="0"/>
    </xf>
    <xf numFmtId="0" fontId="46" fillId="0" borderId="0" xfId="8" applyFont="1" applyAlignment="1" applyProtection="1">
      <alignment vertical="center"/>
      <protection locked="0"/>
    </xf>
    <xf numFmtId="0" fontId="46" fillId="0" borderId="0" xfId="8" applyFont="1" applyProtection="1">
      <protection locked="0"/>
    </xf>
    <xf numFmtId="0" fontId="51" fillId="0" borderId="0" xfId="5" applyFont="1" applyAlignment="1" applyProtection="1">
      <alignment vertical="center"/>
      <protection locked="0"/>
    </xf>
    <xf numFmtId="0" fontId="1" fillId="0" borderId="0" xfId="5" applyAlignment="1" applyProtection="1">
      <alignment wrapText="1"/>
      <protection locked="0"/>
    </xf>
    <xf numFmtId="0" fontId="10" fillId="17" borderId="2" xfId="5" applyFont="1" applyFill="1" applyBorder="1" applyAlignment="1" applyProtection="1">
      <alignment horizontal="center" vertical="center"/>
      <protection locked="0"/>
    </xf>
    <xf numFmtId="0" fontId="46" fillId="17" borderId="2" xfId="5" applyFont="1" applyFill="1" applyBorder="1" applyAlignment="1" applyProtection="1">
      <alignment horizontal="center" vertical="center" wrapText="1"/>
      <protection locked="0"/>
    </xf>
    <xf numFmtId="0" fontId="10" fillId="17" borderId="2" xfId="5" applyFont="1" applyFill="1" applyBorder="1" applyAlignment="1" applyProtection="1">
      <alignment horizontal="center" vertical="center" wrapText="1"/>
      <protection locked="0"/>
    </xf>
    <xf numFmtId="170" fontId="49" fillId="17" borderId="13" xfId="5" applyNumberFormat="1" applyFont="1" applyFill="1" applyBorder="1" applyAlignment="1" applyProtection="1">
      <alignment horizontal="center" vertical="center" wrapText="1"/>
      <protection locked="0"/>
    </xf>
    <xf numFmtId="2" fontId="43" fillId="0" borderId="0" xfId="0" applyNumberFormat="1" applyFont="1" applyAlignment="1" applyProtection="1">
      <alignment horizontal="center" vertical="center" wrapText="1"/>
      <protection locked="0"/>
    </xf>
    <xf numFmtId="0" fontId="49" fillId="0" borderId="0" xfId="5" applyFont="1" applyAlignment="1" applyProtection="1">
      <alignment vertical="center"/>
      <protection locked="0"/>
    </xf>
    <xf numFmtId="0" fontId="1" fillId="13" borderId="2" xfId="9" applyFill="1" applyBorder="1" applyAlignment="1" applyProtection="1">
      <alignment horizontal="center" vertical="center"/>
      <protection locked="0"/>
    </xf>
    <xf numFmtId="0" fontId="10" fillId="13" borderId="2" xfId="9" applyFont="1" applyFill="1" applyBorder="1" applyAlignment="1" applyProtection="1">
      <alignment horizontal="center" vertical="center" wrapText="1"/>
      <protection locked="0"/>
    </xf>
    <xf numFmtId="0" fontId="1" fillId="0" borderId="0" xfId="9" applyAlignment="1" applyProtection="1">
      <alignment wrapText="1"/>
      <protection locked="0"/>
    </xf>
    <xf numFmtId="0" fontId="16" fillId="18" borderId="2" xfId="9" applyFont="1" applyFill="1" applyBorder="1" applyAlignment="1" applyProtection="1">
      <alignment horizontal="center" vertical="center"/>
      <protection locked="0"/>
    </xf>
    <xf numFmtId="0" fontId="16" fillId="18" borderId="2" xfId="5" applyFont="1" applyFill="1" applyBorder="1" applyAlignment="1" applyProtection="1">
      <alignment vertical="center"/>
      <protection locked="0"/>
    </xf>
    <xf numFmtId="2" fontId="16" fillId="19" borderId="2" xfId="10" applyNumberFormat="1" applyFont="1" applyFill="1" applyBorder="1" applyAlignment="1" applyProtection="1">
      <alignment horizontal="center" vertical="center" wrapText="1"/>
      <protection locked="0"/>
    </xf>
    <xf numFmtId="0" fontId="16" fillId="0" borderId="0" xfId="9" applyFont="1" applyAlignment="1" applyProtection="1">
      <alignment wrapText="1"/>
      <protection locked="0"/>
    </xf>
    <xf numFmtId="0" fontId="0" fillId="18" borderId="2" xfId="5" applyFont="1" applyFill="1" applyBorder="1" applyAlignment="1" applyProtection="1">
      <alignment vertical="center"/>
      <protection locked="0"/>
    </xf>
    <xf numFmtId="0" fontId="0" fillId="18" borderId="2" xfId="9" applyFont="1" applyFill="1" applyBorder="1" applyAlignment="1" applyProtection="1">
      <alignment horizontal="center" vertical="center"/>
      <protection locked="0"/>
    </xf>
    <xf numFmtId="0" fontId="4" fillId="20" borderId="2" xfId="9" applyFont="1" applyFill="1" applyBorder="1" applyAlignment="1" applyProtection="1">
      <alignment horizontal="left" vertical="center"/>
      <protection locked="0"/>
    </xf>
    <xf numFmtId="0" fontId="14" fillId="20" borderId="2" xfId="9" applyFont="1" applyFill="1" applyBorder="1" applyAlignment="1" applyProtection="1">
      <alignment horizontal="center" vertical="center" wrapText="1"/>
      <protection locked="0"/>
    </xf>
    <xf numFmtId="0" fontId="1" fillId="0" borderId="0" xfId="5" applyAlignment="1" applyProtection="1">
      <alignment horizontal="center"/>
      <protection locked="0"/>
    </xf>
    <xf numFmtId="0" fontId="1" fillId="0" borderId="0" xfId="5" applyProtection="1">
      <protection locked="0"/>
    </xf>
    <xf numFmtId="9" fontId="10" fillId="0" borderId="0" xfId="7" applyNumberFormat="1" applyFont="1" applyAlignment="1" applyProtection="1">
      <alignment horizontal="center" vertical="center"/>
      <protection locked="0"/>
    </xf>
    <xf numFmtId="2" fontId="10" fillId="13" borderId="2" xfId="9" applyNumberFormat="1" applyFont="1" applyFill="1" applyBorder="1" applyAlignment="1">
      <alignment horizontal="center" vertical="center" wrapText="1"/>
    </xf>
    <xf numFmtId="2" fontId="14" fillId="20" borderId="2" xfId="9" applyNumberFormat="1" applyFont="1" applyFill="1" applyBorder="1" applyAlignment="1">
      <alignment horizontal="center" vertical="center" wrapText="1"/>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14" fillId="9" borderId="2" xfId="0" applyFont="1" applyFill="1" applyBorder="1" applyAlignment="1" applyProtection="1">
      <alignment horizontal="center" vertical="center"/>
      <protection locked="0"/>
    </xf>
    <xf numFmtId="0" fontId="0" fillId="0" borderId="2" xfId="0" applyBorder="1" applyAlignment="1" applyProtection="1">
      <alignment horizontal="left"/>
      <protection locked="0"/>
    </xf>
    <xf numFmtId="0" fontId="2" fillId="0" borderId="0" xfId="0" applyFont="1" applyAlignment="1" applyProtection="1">
      <alignment vertical="center"/>
      <protection locked="0"/>
    </xf>
    <xf numFmtId="0" fontId="4" fillId="9" borderId="2"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32" fillId="11" borderId="2" xfId="0" applyFont="1" applyFill="1" applyBorder="1" applyAlignment="1">
      <alignment horizontal="center" vertical="center" wrapText="1"/>
    </xf>
    <xf numFmtId="0" fontId="25" fillId="16" borderId="13" xfId="0" applyFont="1" applyFill="1" applyBorder="1" applyAlignment="1">
      <alignment horizontal="center" vertical="center"/>
    </xf>
    <xf numFmtId="0" fontId="25" fillId="16" borderId="7" xfId="0" applyFont="1" applyFill="1" applyBorder="1" applyAlignment="1">
      <alignment horizontal="center" vertical="center"/>
    </xf>
    <xf numFmtId="0" fontId="25" fillId="16" borderId="8" xfId="0" applyFont="1" applyFill="1" applyBorder="1" applyAlignment="1">
      <alignment horizontal="center" vertical="center"/>
    </xf>
    <xf numFmtId="0" fontId="16" fillId="16" borderId="2" xfId="9" applyFont="1" applyFill="1" applyBorder="1" applyAlignment="1" applyProtection="1">
      <alignment horizontal="center" vertical="center"/>
      <protection locked="0"/>
    </xf>
    <xf numFmtId="0" fontId="16" fillId="16" borderId="2" xfId="5" applyFont="1" applyFill="1" applyBorder="1" applyAlignment="1" applyProtection="1">
      <alignment vertical="center"/>
      <protection locked="0"/>
    </xf>
    <xf numFmtId="2" fontId="16" fillId="16" borderId="2" xfId="10" applyNumberFormat="1" applyFont="1" applyFill="1" applyBorder="1" applyAlignment="1" applyProtection="1">
      <alignment horizontal="center" vertical="center" wrapText="1"/>
    </xf>
    <xf numFmtId="0" fontId="16" fillId="12" borderId="2" xfId="9" applyFont="1" applyFill="1" applyBorder="1" applyAlignment="1" applyProtection="1">
      <alignment horizontal="center" vertical="center"/>
      <protection locked="0"/>
    </xf>
    <xf numFmtId="0" fontId="16" fillId="12" borderId="2" xfId="5" applyFont="1" applyFill="1" applyBorder="1" applyAlignment="1" applyProtection="1">
      <alignment vertical="center"/>
      <protection locked="0"/>
    </xf>
    <xf numFmtId="2" fontId="16" fillId="12" borderId="2" xfId="10" applyNumberFormat="1" applyFont="1" applyFill="1" applyBorder="1" applyAlignment="1" applyProtection="1">
      <alignment horizontal="center" vertical="center" wrapText="1"/>
    </xf>
    <xf numFmtId="0" fontId="25" fillId="12" borderId="13" xfId="0" applyFont="1" applyFill="1" applyBorder="1" applyAlignment="1">
      <alignment horizontal="center" vertical="center"/>
    </xf>
    <xf numFmtId="0" fontId="25" fillId="12" borderId="7" xfId="0" applyFont="1" applyFill="1" applyBorder="1" applyAlignment="1">
      <alignment horizontal="center" vertical="center"/>
    </xf>
    <xf numFmtId="0" fontId="25" fillId="12" borderId="8" xfId="0" applyFont="1" applyFill="1" applyBorder="1" applyAlignment="1">
      <alignment horizontal="center" vertical="center"/>
    </xf>
    <xf numFmtId="0" fontId="0" fillId="12" borderId="2" xfId="0" applyFill="1" applyBorder="1" applyAlignment="1" applyProtection="1">
      <alignment horizontal="center"/>
      <protection locked="0"/>
    </xf>
    <xf numFmtId="0" fontId="0" fillId="12" borderId="2" xfId="0" applyFill="1" applyBorder="1" applyProtection="1">
      <protection locked="0"/>
    </xf>
    <xf numFmtId="2" fontId="0" fillId="12" borderId="2" xfId="2" applyNumberFormat="1" applyFont="1" applyFill="1" applyBorder="1" applyProtection="1">
      <protection locked="0"/>
    </xf>
    <xf numFmtId="164" fontId="0" fillId="12" borderId="2" xfId="2" applyFont="1" applyFill="1" applyBorder="1" applyProtection="1">
      <protection locked="0"/>
    </xf>
    <xf numFmtId="164" fontId="0" fillId="12" borderId="2" xfId="2" applyFont="1" applyFill="1" applyBorder="1" applyProtection="1"/>
    <xf numFmtId="0" fontId="0" fillId="16" borderId="2" xfId="0" applyFill="1" applyBorder="1" applyAlignment="1" applyProtection="1">
      <alignment horizontal="center"/>
      <protection locked="0"/>
    </xf>
    <xf numFmtId="0" fontId="0" fillId="16" borderId="2" xfId="0" applyFill="1" applyBorder="1" applyProtection="1">
      <protection locked="0"/>
    </xf>
    <xf numFmtId="2" fontId="0" fillId="16" borderId="2" xfId="2" applyNumberFormat="1" applyFont="1" applyFill="1" applyBorder="1" applyProtection="1">
      <protection locked="0"/>
    </xf>
    <xf numFmtId="164" fontId="0" fillId="16" borderId="2" xfId="2" applyFont="1" applyFill="1" applyBorder="1" applyProtection="1">
      <protection locked="0"/>
    </xf>
    <xf numFmtId="164" fontId="0" fillId="16" borderId="2" xfId="2" applyFont="1" applyFill="1" applyBorder="1" applyProtection="1"/>
    <xf numFmtId="0" fontId="0" fillId="12" borderId="6" xfId="0" applyFill="1" applyBorder="1" applyAlignment="1" applyProtection="1">
      <alignment vertical="center"/>
      <protection locked="0"/>
    </xf>
    <xf numFmtId="0" fontId="0" fillId="12" borderId="2" xfId="0" applyFill="1" applyBorder="1" applyAlignment="1" applyProtection="1">
      <alignment vertical="center"/>
      <protection locked="0"/>
    </xf>
    <xf numFmtId="0" fontId="0" fillId="16" borderId="6" xfId="0" applyFill="1" applyBorder="1" applyAlignment="1" applyProtection="1">
      <alignment vertical="center"/>
      <protection locked="0"/>
    </xf>
    <xf numFmtId="0" fontId="0" fillId="16" borderId="2" xfId="0" applyFill="1" applyBorder="1" applyAlignment="1" applyProtection="1">
      <alignment vertical="center"/>
      <protection locked="0"/>
    </xf>
    <xf numFmtId="0" fontId="14" fillId="21" borderId="19" xfId="0" applyFont="1" applyFill="1" applyBorder="1" applyAlignment="1">
      <alignment horizontal="center" vertical="center" wrapText="1"/>
    </xf>
    <xf numFmtId="0" fontId="14" fillId="21" borderId="20" xfId="0" applyFont="1" applyFill="1" applyBorder="1" applyAlignment="1">
      <alignment horizontal="center" vertical="center" wrapText="1"/>
    </xf>
    <xf numFmtId="0" fontId="14" fillId="6" borderId="20" xfId="0" applyFont="1" applyFill="1" applyBorder="1" applyAlignment="1">
      <alignment horizontal="center" vertical="center" wrapText="1"/>
    </xf>
    <xf numFmtId="165" fontId="0" fillId="0" borderId="6" xfId="0" applyNumberFormat="1" applyBorder="1" applyAlignment="1">
      <alignment vertical="center"/>
    </xf>
    <xf numFmtId="165" fontId="0" fillId="0" borderId="2" xfId="0" applyNumberFormat="1" applyBorder="1" applyAlignment="1">
      <alignment vertical="center"/>
    </xf>
    <xf numFmtId="0" fontId="32" fillId="11" borderId="5" xfId="0" applyFont="1" applyFill="1" applyBorder="1" applyAlignment="1">
      <alignment horizontal="left" vertical="center" wrapText="1"/>
    </xf>
    <xf numFmtId="0" fontId="0" fillId="7" borderId="2" xfId="0" applyFill="1" applyBorder="1" applyAlignment="1" applyProtection="1">
      <alignment horizontal="center"/>
      <protection locked="0"/>
    </xf>
    <xf numFmtId="0" fontId="0" fillId="7" borderId="2" xfId="0" applyFill="1" applyBorder="1" applyProtection="1">
      <protection locked="0"/>
    </xf>
    <xf numFmtId="2" fontId="0" fillId="7" borderId="2" xfId="2" applyNumberFormat="1" applyFont="1" applyFill="1" applyBorder="1" applyProtection="1">
      <protection locked="0"/>
    </xf>
    <xf numFmtId="164" fontId="0" fillId="7" borderId="2" xfId="2" applyFont="1" applyFill="1" applyBorder="1" applyProtection="1">
      <protection locked="0"/>
    </xf>
    <xf numFmtId="164" fontId="0" fillId="7" borderId="2" xfId="2" applyFont="1" applyFill="1" applyBorder="1" applyProtection="1"/>
    <xf numFmtId="0" fontId="0" fillId="24" borderId="2" xfId="0" applyFill="1" applyBorder="1" applyAlignment="1" applyProtection="1">
      <alignment horizontal="center"/>
      <protection locked="0"/>
    </xf>
    <xf numFmtId="0" fontId="0" fillId="24" borderId="2" xfId="0" applyFill="1" applyBorder="1" applyProtection="1">
      <protection locked="0"/>
    </xf>
    <xf numFmtId="2" fontId="0" fillId="24" borderId="2" xfId="2" applyNumberFormat="1" applyFont="1" applyFill="1" applyBorder="1" applyProtection="1">
      <protection locked="0"/>
    </xf>
    <xf numFmtId="164" fontId="0" fillId="24" borderId="2" xfId="2" applyFont="1" applyFill="1" applyBorder="1" applyProtection="1">
      <protection locked="0"/>
    </xf>
    <xf numFmtId="164" fontId="0" fillId="24" borderId="2" xfId="2" applyFont="1" applyFill="1" applyBorder="1" applyProtection="1"/>
    <xf numFmtId="0" fontId="0" fillId="28" borderId="2" xfId="0" applyFill="1" applyBorder="1" applyAlignment="1" applyProtection="1">
      <alignment horizontal="center"/>
      <protection locked="0"/>
    </xf>
    <xf numFmtId="0" fontId="0" fillId="28" borderId="2" xfId="0" applyFill="1" applyBorder="1" applyProtection="1">
      <protection locked="0"/>
    </xf>
    <xf numFmtId="2" fontId="0" fillId="28" borderId="2" xfId="2" applyNumberFormat="1" applyFont="1" applyFill="1" applyBorder="1" applyProtection="1">
      <protection locked="0"/>
    </xf>
    <xf numFmtId="164" fontId="0" fillId="28" borderId="2" xfId="2" applyFont="1" applyFill="1" applyBorder="1" applyProtection="1">
      <protection locked="0"/>
    </xf>
    <xf numFmtId="164" fontId="0" fillId="28" borderId="2" xfId="2" applyFont="1" applyFill="1" applyBorder="1" applyProtection="1"/>
    <xf numFmtId="0" fontId="0" fillId="29" borderId="2" xfId="0" applyFill="1" applyBorder="1" applyAlignment="1" applyProtection="1">
      <alignment horizontal="center"/>
      <protection locked="0"/>
    </xf>
    <xf numFmtId="0" fontId="0" fillId="29" borderId="2" xfId="0" applyFill="1" applyBorder="1" applyProtection="1">
      <protection locked="0"/>
    </xf>
    <xf numFmtId="2" fontId="0" fillId="29" borderId="2" xfId="2" applyNumberFormat="1" applyFont="1" applyFill="1" applyBorder="1" applyProtection="1">
      <protection locked="0"/>
    </xf>
    <xf numFmtId="164" fontId="0" fillId="29" borderId="2" xfId="2" applyFont="1" applyFill="1" applyBorder="1" applyProtection="1">
      <protection locked="0"/>
    </xf>
    <xf numFmtId="164" fontId="0" fillId="29" borderId="2" xfId="2" applyFont="1" applyFill="1" applyBorder="1" applyProtection="1"/>
    <xf numFmtId="0" fontId="0" fillId="30" borderId="2" xfId="0" applyFill="1" applyBorder="1" applyAlignment="1" applyProtection="1">
      <alignment horizontal="center"/>
      <protection locked="0"/>
    </xf>
    <xf numFmtId="0" fontId="0" fillId="30" borderId="2" xfId="0" applyFill="1" applyBorder="1" applyProtection="1">
      <protection locked="0"/>
    </xf>
    <xf numFmtId="2" fontId="0" fillId="30" borderId="2" xfId="2" applyNumberFormat="1" applyFont="1" applyFill="1" applyBorder="1" applyProtection="1">
      <protection locked="0"/>
    </xf>
    <xf numFmtId="164" fontId="0" fillId="30" borderId="2" xfId="2" applyFont="1" applyFill="1" applyBorder="1" applyProtection="1">
      <protection locked="0"/>
    </xf>
    <xf numFmtId="164" fontId="0" fillId="30" borderId="2" xfId="2" applyFont="1" applyFill="1" applyBorder="1" applyProtection="1"/>
    <xf numFmtId="0" fontId="0" fillId="32" borderId="2" xfId="0" applyFill="1" applyBorder="1" applyAlignment="1" applyProtection="1">
      <alignment horizontal="center"/>
      <protection locked="0"/>
    </xf>
    <xf numFmtId="0" fontId="0" fillId="32" borderId="2" xfId="0" applyFill="1" applyBorder="1" applyProtection="1">
      <protection locked="0"/>
    </xf>
    <xf numFmtId="2" fontId="0" fillId="32" borderId="2" xfId="2" applyNumberFormat="1" applyFont="1" applyFill="1" applyBorder="1" applyProtection="1">
      <protection locked="0"/>
    </xf>
    <xf numFmtId="164" fontId="0" fillId="32" borderId="2" xfId="2" applyFont="1" applyFill="1" applyBorder="1" applyProtection="1">
      <protection locked="0"/>
    </xf>
    <xf numFmtId="164" fontId="0" fillId="32" borderId="2" xfId="2" applyFont="1" applyFill="1" applyBorder="1" applyProtection="1"/>
    <xf numFmtId="0" fontId="0" fillId="22" borderId="2" xfId="0" applyFill="1" applyBorder="1" applyAlignment="1" applyProtection="1">
      <alignment horizontal="center"/>
      <protection locked="0"/>
    </xf>
    <xf numFmtId="0" fontId="0" fillId="22" borderId="2" xfId="0" applyFill="1" applyBorder="1" applyProtection="1">
      <protection locked="0"/>
    </xf>
    <xf numFmtId="2" fontId="0" fillId="22" borderId="2" xfId="2" applyNumberFormat="1" applyFont="1" applyFill="1" applyBorder="1" applyProtection="1">
      <protection locked="0"/>
    </xf>
    <xf numFmtId="164" fontId="0" fillId="22" borderId="2" xfId="2" applyFont="1" applyFill="1" applyBorder="1" applyProtection="1">
      <protection locked="0"/>
    </xf>
    <xf numFmtId="164" fontId="0" fillId="22" borderId="2" xfId="2" applyFont="1" applyFill="1" applyBorder="1" applyProtection="1"/>
    <xf numFmtId="0" fontId="1" fillId="34" borderId="2" xfId="0" applyFont="1" applyFill="1" applyBorder="1" applyAlignment="1">
      <alignment horizontal="center"/>
    </xf>
    <xf numFmtId="0" fontId="16" fillId="29" borderId="2" xfId="9" applyFont="1" applyFill="1" applyBorder="1" applyAlignment="1" applyProtection="1">
      <alignment horizontal="center" vertical="center"/>
      <protection locked="0"/>
    </xf>
    <xf numFmtId="0" fontId="16" fillId="29" borderId="2" xfId="5" applyFont="1" applyFill="1" applyBorder="1" applyAlignment="1" applyProtection="1">
      <alignment vertical="center"/>
      <protection locked="0"/>
    </xf>
    <xf numFmtId="2" fontId="16" fillId="29" borderId="2" xfId="10" applyNumberFormat="1" applyFont="1" applyFill="1" applyBorder="1" applyAlignment="1" applyProtection="1">
      <alignment horizontal="center" vertical="center" wrapText="1"/>
    </xf>
    <xf numFmtId="0" fontId="16" fillId="28" borderId="2" xfId="9" applyFont="1" applyFill="1" applyBorder="1" applyAlignment="1" applyProtection="1">
      <alignment horizontal="center" vertical="center"/>
      <protection locked="0"/>
    </xf>
    <xf numFmtId="0" fontId="16" fillId="28" borderId="2" xfId="5" applyFont="1" applyFill="1" applyBorder="1" applyAlignment="1" applyProtection="1">
      <alignment vertical="center"/>
      <protection locked="0"/>
    </xf>
    <xf numFmtId="0" fontId="16" fillId="30" borderId="2" xfId="9" applyFont="1" applyFill="1" applyBorder="1" applyAlignment="1" applyProtection="1">
      <alignment horizontal="center" vertical="center"/>
      <protection locked="0"/>
    </xf>
    <xf numFmtId="0" fontId="16" fillId="30" borderId="2" xfId="5" applyFont="1" applyFill="1" applyBorder="1" applyAlignment="1" applyProtection="1">
      <alignment vertical="center"/>
      <protection locked="0"/>
    </xf>
    <xf numFmtId="2" fontId="16" fillId="30" borderId="2" xfId="10" applyNumberFormat="1" applyFont="1" applyFill="1" applyBorder="1" applyAlignment="1" applyProtection="1">
      <alignment horizontal="center" vertical="center" wrapText="1"/>
    </xf>
    <xf numFmtId="0" fontId="16" fillId="32" borderId="2" xfId="9" applyFont="1" applyFill="1" applyBorder="1" applyAlignment="1" applyProtection="1">
      <alignment horizontal="center" vertical="center"/>
      <protection locked="0"/>
    </xf>
    <xf numFmtId="0" fontId="16" fillId="32" borderId="2" xfId="5" applyFont="1" applyFill="1" applyBorder="1" applyAlignment="1" applyProtection="1">
      <alignment vertical="center"/>
      <protection locked="0"/>
    </xf>
    <xf numFmtId="2" fontId="16" fillId="32" borderId="2" xfId="10" applyNumberFormat="1" applyFont="1" applyFill="1" applyBorder="1" applyAlignment="1" applyProtection="1">
      <alignment horizontal="center" vertical="center" wrapText="1"/>
    </xf>
    <xf numFmtId="0" fontId="16" fillId="22" borderId="2" xfId="9" applyFont="1" applyFill="1" applyBorder="1" applyAlignment="1" applyProtection="1">
      <alignment horizontal="center" vertical="center"/>
      <protection locked="0"/>
    </xf>
    <xf numFmtId="0" fontId="16" fillId="22" borderId="2" xfId="5" applyFont="1" applyFill="1" applyBorder="1" applyAlignment="1" applyProtection="1">
      <alignment vertical="center"/>
      <protection locked="0"/>
    </xf>
    <xf numFmtId="2" fontId="16" fillId="22" borderId="2" xfId="10" applyNumberFormat="1" applyFont="1" applyFill="1" applyBorder="1" applyAlignment="1" applyProtection="1">
      <alignment horizontal="center" vertical="center" wrapText="1"/>
    </xf>
    <xf numFmtId="0" fontId="16" fillId="24" borderId="2" xfId="9" applyFont="1" applyFill="1" applyBorder="1" applyAlignment="1" applyProtection="1">
      <alignment horizontal="center" vertical="center"/>
      <protection locked="0"/>
    </xf>
    <xf numFmtId="0" fontId="16" fillId="24" borderId="2" xfId="5" applyFont="1" applyFill="1" applyBorder="1" applyAlignment="1" applyProtection="1">
      <alignment vertical="center"/>
      <protection locked="0"/>
    </xf>
    <xf numFmtId="2" fontId="16" fillId="24" borderId="2" xfId="10" applyNumberFormat="1" applyFont="1" applyFill="1" applyBorder="1" applyAlignment="1" applyProtection="1">
      <alignment horizontal="center" vertical="center" wrapText="1"/>
    </xf>
    <xf numFmtId="0" fontId="16" fillId="7" borderId="2" xfId="9" applyFont="1" applyFill="1" applyBorder="1" applyAlignment="1" applyProtection="1">
      <alignment horizontal="center" vertical="center"/>
      <protection locked="0"/>
    </xf>
    <xf numFmtId="0" fontId="16" fillId="7" borderId="2" xfId="5" applyFont="1" applyFill="1" applyBorder="1" applyAlignment="1" applyProtection="1">
      <alignment vertical="center"/>
      <protection locked="0"/>
    </xf>
    <xf numFmtId="2" fontId="16" fillId="7" borderId="2" xfId="10" applyNumberFormat="1" applyFont="1" applyFill="1" applyBorder="1" applyAlignment="1" applyProtection="1">
      <alignment horizontal="center" vertical="center" wrapText="1"/>
    </xf>
    <xf numFmtId="0" fontId="0" fillId="7" borderId="6" xfId="0" applyFill="1" applyBorder="1" applyAlignment="1" applyProtection="1">
      <alignment vertical="center"/>
      <protection locked="0"/>
    </xf>
    <xf numFmtId="0" fontId="0" fillId="7" borderId="2" xfId="0" applyFill="1" applyBorder="1" applyAlignment="1" applyProtection="1">
      <alignment vertical="center"/>
      <protection locked="0"/>
    </xf>
    <xf numFmtId="165" fontId="0" fillId="7" borderId="2" xfId="0" applyNumberFormat="1" applyFill="1" applyBorder="1" applyAlignment="1" applyProtection="1">
      <alignment vertical="center"/>
      <protection locked="0"/>
    </xf>
    <xf numFmtId="0" fontId="0" fillId="24" borderId="6" xfId="0" applyFill="1" applyBorder="1" applyAlignment="1" applyProtection="1">
      <alignment vertical="center"/>
      <protection locked="0"/>
    </xf>
    <xf numFmtId="0" fontId="0" fillId="24" borderId="2" xfId="0" applyFill="1" applyBorder="1" applyAlignment="1" applyProtection="1">
      <alignment vertical="center"/>
      <protection locked="0"/>
    </xf>
    <xf numFmtId="0" fontId="0" fillId="22" borderId="6" xfId="0" applyFill="1" applyBorder="1" applyAlignment="1" applyProtection="1">
      <alignment vertical="center"/>
      <protection locked="0"/>
    </xf>
    <xf numFmtId="0" fontId="0" fillId="22" borderId="2" xfId="0" applyFill="1" applyBorder="1" applyAlignment="1" applyProtection="1">
      <alignment vertical="center"/>
      <protection locked="0"/>
    </xf>
    <xf numFmtId="0" fontId="0" fillId="28" borderId="6" xfId="0" applyFill="1" applyBorder="1" applyAlignment="1" applyProtection="1">
      <alignment vertical="center"/>
      <protection locked="0"/>
    </xf>
    <xf numFmtId="0" fontId="0" fillId="28" borderId="2" xfId="0" applyFill="1" applyBorder="1" applyAlignment="1" applyProtection="1">
      <alignment vertical="center"/>
      <protection locked="0"/>
    </xf>
    <xf numFmtId="165" fontId="0" fillId="28" borderId="2" xfId="0" applyNumberFormat="1" applyFill="1" applyBorder="1" applyAlignment="1" applyProtection="1">
      <alignment vertical="center"/>
      <protection locked="0"/>
    </xf>
    <xf numFmtId="0" fontId="0" fillId="29" borderId="6" xfId="0" applyFill="1" applyBorder="1" applyAlignment="1" applyProtection="1">
      <alignment vertical="center"/>
      <protection locked="0"/>
    </xf>
    <xf numFmtId="0" fontId="0" fillId="29" borderId="2" xfId="0" applyFill="1" applyBorder="1" applyAlignment="1" applyProtection="1">
      <alignment vertical="center"/>
      <protection locked="0"/>
    </xf>
    <xf numFmtId="165" fontId="0" fillId="29" borderId="2" xfId="0" applyNumberFormat="1" applyFill="1" applyBorder="1" applyAlignment="1" applyProtection="1">
      <alignment vertical="center"/>
      <protection locked="0"/>
    </xf>
    <xf numFmtId="0" fontId="0" fillId="30" borderId="6" xfId="0" applyFill="1" applyBorder="1" applyAlignment="1" applyProtection="1">
      <alignment vertical="center"/>
      <protection locked="0"/>
    </xf>
    <xf numFmtId="0" fontId="0" fillId="30" borderId="2" xfId="0" applyFill="1" applyBorder="1" applyAlignment="1" applyProtection="1">
      <alignment vertical="center"/>
      <protection locked="0"/>
    </xf>
    <xf numFmtId="165" fontId="0" fillId="30" borderId="2" xfId="0" applyNumberFormat="1" applyFill="1" applyBorder="1" applyAlignment="1" applyProtection="1">
      <alignment vertical="center"/>
      <protection locked="0"/>
    </xf>
    <xf numFmtId="0" fontId="0" fillId="32" borderId="6" xfId="0" applyFill="1" applyBorder="1" applyAlignment="1" applyProtection="1">
      <alignment vertical="center"/>
      <protection locked="0"/>
    </xf>
    <xf numFmtId="0" fontId="0" fillId="32" borderId="2" xfId="0" applyFill="1" applyBorder="1" applyAlignment="1" applyProtection="1">
      <alignment vertical="center"/>
      <protection locked="0"/>
    </xf>
    <xf numFmtId="0" fontId="17" fillId="7" borderId="13" xfId="0" applyFont="1" applyFill="1" applyBorder="1" applyAlignment="1">
      <alignment horizontal="center" vertical="center"/>
    </xf>
    <xf numFmtId="0" fontId="17" fillId="7" borderId="7" xfId="0" applyFont="1" applyFill="1" applyBorder="1" applyAlignment="1">
      <alignment horizontal="center" vertical="center"/>
    </xf>
    <xf numFmtId="0" fontId="18" fillId="7" borderId="11" xfId="0" applyFont="1" applyFill="1" applyBorder="1" applyAlignment="1">
      <alignment horizontal="center" vertical="center"/>
    </xf>
    <xf numFmtId="0" fontId="39" fillId="7" borderId="9" xfId="0" applyFont="1" applyFill="1" applyBorder="1" applyAlignment="1">
      <alignment horizontal="center" vertical="center"/>
    </xf>
    <xf numFmtId="165" fontId="39" fillId="7" borderId="9" xfId="0" applyNumberFormat="1" applyFont="1" applyFill="1" applyBorder="1" applyAlignment="1">
      <alignment horizontal="right" vertical="center"/>
    </xf>
    <xf numFmtId="0" fontId="17" fillId="7" borderId="8" xfId="0" applyFont="1" applyFill="1" applyBorder="1" applyAlignment="1">
      <alignment horizontal="center" vertical="center"/>
    </xf>
    <xf numFmtId="0" fontId="25" fillId="24" borderId="7" xfId="0" applyFont="1" applyFill="1" applyBorder="1" applyAlignment="1">
      <alignment horizontal="center" vertical="center"/>
    </xf>
    <xf numFmtId="0" fontId="25" fillId="24" borderId="8" xfId="0" applyFont="1" applyFill="1" applyBorder="1" applyAlignment="1">
      <alignment horizontal="center" vertical="center"/>
    </xf>
    <xf numFmtId="0" fontId="39" fillId="24" borderId="11" xfId="0" applyFont="1" applyFill="1" applyBorder="1" applyAlignment="1">
      <alignment horizontal="center" vertical="center"/>
    </xf>
    <xf numFmtId="0" fontId="39" fillId="24" borderId="9" xfId="0" applyFont="1" applyFill="1" applyBorder="1" applyAlignment="1">
      <alignment horizontal="center" vertical="center"/>
    </xf>
    <xf numFmtId="165" fontId="39" fillId="24" borderId="9" xfId="0" applyNumberFormat="1" applyFont="1" applyFill="1" applyBorder="1" applyAlignment="1">
      <alignment horizontal="right" vertical="center"/>
    </xf>
    <xf numFmtId="0" fontId="39" fillId="12" borderId="11" xfId="0" applyFont="1" applyFill="1" applyBorder="1" applyAlignment="1">
      <alignment horizontal="center" vertical="center"/>
    </xf>
    <xf numFmtId="0" fontId="39" fillId="12" borderId="9" xfId="0" applyFont="1" applyFill="1" applyBorder="1" applyAlignment="1">
      <alignment horizontal="center" vertical="center"/>
    </xf>
    <xf numFmtId="165" fontId="39" fillId="12" borderId="9" xfId="0" applyNumberFormat="1" applyFont="1" applyFill="1" applyBorder="1" applyAlignment="1">
      <alignment horizontal="right" vertical="center"/>
    </xf>
    <xf numFmtId="0" fontId="25" fillId="22" borderId="13" xfId="0" applyFont="1" applyFill="1" applyBorder="1" applyAlignment="1">
      <alignment horizontal="center" vertical="center"/>
    </xf>
    <xf numFmtId="0" fontId="25" fillId="22" borderId="7" xfId="0" applyFont="1" applyFill="1" applyBorder="1" applyAlignment="1">
      <alignment horizontal="center" vertical="center"/>
    </xf>
    <xf numFmtId="0" fontId="25" fillId="22" borderId="8" xfId="0" applyFont="1" applyFill="1" applyBorder="1" applyAlignment="1">
      <alignment horizontal="center" vertical="center"/>
    </xf>
    <xf numFmtId="0" fontId="39" fillId="16" borderId="11" xfId="0" applyFont="1" applyFill="1" applyBorder="1" applyAlignment="1">
      <alignment horizontal="center" vertical="center"/>
    </xf>
    <xf numFmtId="0" fontId="39" fillId="16" borderId="9" xfId="0" applyFont="1" applyFill="1" applyBorder="1" applyAlignment="1">
      <alignment horizontal="center" vertical="center"/>
    </xf>
    <xf numFmtId="165" fontId="39" fillId="16" borderId="9" xfId="0" applyNumberFormat="1" applyFont="1" applyFill="1" applyBorder="1" applyAlignment="1">
      <alignment horizontal="right" vertical="center"/>
    </xf>
    <xf numFmtId="0" fontId="39" fillId="22" borderId="11" xfId="0" applyFont="1" applyFill="1" applyBorder="1" applyAlignment="1">
      <alignment horizontal="center" vertical="center"/>
    </xf>
    <xf numFmtId="0" fontId="39" fillId="22" borderId="9" xfId="0" applyFont="1" applyFill="1" applyBorder="1" applyAlignment="1">
      <alignment horizontal="center" vertical="center"/>
    </xf>
    <xf numFmtId="165" fontId="39" fillId="22" borderId="9" xfId="0" applyNumberFormat="1" applyFont="1" applyFill="1" applyBorder="1" applyAlignment="1">
      <alignment horizontal="right" vertical="center"/>
    </xf>
    <xf numFmtId="0" fontId="17" fillId="25" borderId="13" xfId="0" applyFont="1" applyFill="1" applyBorder="1" applyAlignment="1">
      <alignment horizontal="center" vertical="center"/>
    </xf>
    <xf numFmtId="0" fontId="17" fillId="25" borderId="7" xfId="0" applyFont="1" applyFill="1" applyBorder="1" applyAlignment="1">
      <alignment horizontal="center" vertical="center"/>
    </xf>
    <xf numFmtId="0" fontId="18" fillId="25" borderId="11" xfId="0" applyFont="1" applyFill="1" applyBorder="1" applyAlignment="1">
      <alignment horizontal="center" vertical="center"/>
    </xf>
    <xf numFmtId="0" fontId="39" fillId="25" borderId="9" xfId="0" applyFont="1" applyFill="1" applyBorder="1" applyAlignment="1">
      <alignment horizontal="center" vertical="center"/>
    </xf>
    <xf numFmtId="165" fontId="39" fillId="25" borderId="9" xfId="0" applyNumberFormat="1" applyFont="1" applyFill="1" applyBorder="1" applyAlignment="1">
      <alignment horizontal="right" vertical="center"/>
    </xf>
    <xf numFmtId="0" fontId="25" fillId="32" borderId="13" xfId="0" applyFont="1" applyFill="1" applyBorder="1" applyAlignment="1">
      <alignment horizontal="center" vertical="center"/>
    </xf>
    <xf numFmtId="0" fontId="25" fillId="32" borderId="7" xfId="0" applyFont="1" applyFill="1" applyBorder="1" applyAlignment="1">
      <alignment horizontal="center" vertical="center"/>
    </xf>
    <xf numFmtId="0" fontId="25" fillId="32" borderId="8" xfId="0" applyFont="1" applyFill="1" applyBorder="1" applyAlignment="1">
      <alignment horizontal="center" vertical="center"/>
    </xf>
    <xf numFmtId="0" fontId="39" fillId="32" borderId="11" xfId="0" applyFont="1" applyFill="1" applyBorder="1" applyAlignment="1">
      <alignment horizontal="center" vertical="center"/>
    </xf>
    <xf numFmtId="0" fontId="39" fillId="32" borderId="9" xfId="0" applyFont="1" applyFill="1" applyBorder="1" applyAlignment="1">
      <alignment horizontal="center" vertical="center"/>
    </xf>
    <xf numFmtId="165" fontId="39" fillId="32" borderId="9" xfId="0" applyNumberFormat="1" applyFont="1" applyFill="1" applyBorder="1" applyAlignment="1">
      <alignment horizontal="right" vertical="center"/>
    </xf>
    <xf numFmtId="0" fontId="25" fillId="31" borderId="13" xfId="0" applyFont="1" applyFill="1" applyBorder="1" applyAlignment="1">
      <alignment horizontal="center" vertical="center"/>
    </xf>
    <xf numFmtId="0" fontId="25" fillId="31" borderId="7" xfId="0" applyFont="1" applyFill="1" applyBorder="1" applyAlignment="1">
      <alignment horizontal="center" vertical="center"/>
    </xf>
    <xf numFmtId="0" fontId="39" fillId="31" borderId="11" xfId="0" applyFont="1" applyFill="1" applyBorder="1" applyAlignment="1">
      <alignment horizontal="center" vertical="center"/>
    </xf>
    <xf numFmtId="0" fontId="39" fillId="31" borderId="9" xfId="0" applyFont="1" applyFill="1" applyBorder="1" applyAlignment="1">
      <alignment horizontal="center" vertical="center"/>
    </xf>
    <xf numFmtId="165" fontId="39" fillId="31" borderId="9" xfId="0" applyNumberFormat="1" applyFont="1" applyFill="1" applyBorder="1" applyAlignment="1">
      <alignment horizontal="right" vertical="center"/>
    </xf>
    <xf numFmtId="0" fontId="25" fillId="30" borderId="7" xfId="0" applyFont="1" applyFill="1" applyBorder="1" applyAlignment="1">
      <alignment horizontal="center" vertical="center"/>
    </xf>
    <xf numFmtId="0" fontId="25" fillId="30" borderId="8" xfId="0" applyFont="1" applyFill="1" applyBorder="1" applyAlignment="1">
      <alignment horizontal="center" vertical="center"/>
    </xf>
    <xf numFmtId="0" fontId="39" fillId="30" borderId="11" xfId="0" applyFont="1" applyFill="1" applyBorder="1" applyAlignment="1">
      <alignment horizontal="center" vertical="center"/>
    </xf>
    <xf numFmtId="0" fontId="39" fillId="30" borderId="9" xfId="0" applyFont="1" applyFill="1" applyBorder="1" applyAlignment="1">
      <alignment horizontal="center" vertical="center"/>
    </xf>
    <xf numFmtId="165" fontId="39" fillId="30" borderId="9" xfId="0" applyNumberFormat="1" applyFont="1" applyFill="1" applyBorder="1" applyAlignment="1">
      <alignment horizontal="right" vertical="center"/>
    </xf>
    <xf numFmtId="0" fontId="25" fillId="28" borderId="9" xfId="0" applyFont="1" applyFill="1" applyBorder="1" applyAlignment="1">
      <alignment horizontal="center" vertical="center"/>
    </xf>
    <xf numFmtId="165" fontId="25" fillId="28" borderId="9" xfId="0" applyNumberFormat="1" applyFont="1" applyFill="1" applyBorder="1" applyAlignment="1">
      <alignment horizontal="right" vertical="center"/>
    </xf>
    <xf numFmtId="0" fontId="56" fillId="22" borderId="2" xfId="0" applyFont="1" applyFill="1" applyBorder="1" applyAlignment="1">
      <alignment horizontal="center" vertical="center"/>
    </xf>
    <xf numFmtId="0" fontId="56" fillId="22" borderId="2" xfId="0" applyFont="1" applyFill="1" applyBorder="1" applyAlignment="1">
      <alignment horizontal="left" vertical="center"/>
    </xf>
    <xf numFmtId="0" fontId="56" fillId="22" borderId="2" xfId="0" applyFont="1" applyFill="1" applyBorder="1" applyAlignment="1">
      <alignment vertical="center"/>
    </xf>
    <xf numFmtId="168" fontId="56" fillId="22" borderId="2" xfId="0" applyNumberFormat="1" applyFont="1" applyFill="1" applyBorder="1" applyAlignment="1">
      <alignment horizontal="center" vertical="center"/>
    </xf>
    <xf numFmtId="165" fontId="56" fillId="22" borderId="2" xfId="0" applyNumberFormat="1" applyFont="1" applyFill="1" applyBorder="1" applyAlignment="1">
      <alignment horizontal="right" vertical="center"/>
    </xf>
    <xf numFmtId="0" fontId="0" fillId="7" borderId="0" xfId="0" applyFill="1" applyAlignment="1">
      <alignment horizontal="center" vertical="center"/>
    </xf>
    <xf numFmtId="0" fontId="56" fillId="33" borderId="2" xfId="0" applyFont="1" applyFill="1" applyBorder="1" applyAlignment="1">
      <alignment horizontal="center" vertical="center"/>
    </xf>
    <xf numFmtId="0" fontId="56" fillId="33" borderId="2" xfId="0" applyFont="1" applyFill="1" applyBorder="1" applyAlignment="1">
      <alignment horizontal="left" vertical="center"/>
    </xf>
    <xf numFmtId="0" fontId="56" fillId="33" borderId="2" xfId="0" applyFont="1" applyFill="1" applyBorder="1" applyAlignment="1">
      <alignment vertical="center"/>
    </xf>
    <xf numFmtId="168" fontId="56" fillId="33" borderId="2" xfId="0" applyNumberFormat="1" applyFont="1" applyFill="1" applyBorder="1" applyAlignment="1">
      <alignment horizontal="center" vertical="center"/>
    </xf>
    <xf numFmtId="165" fontId="56" fillId="33" borderId="2" xfId="0" applyNumberFormat="1" applyFont="1" applyFill="1" applyBorder="1" applyAlignment="1">
      <alignment horizontal="right" vertical="center"/>
    </xf>
    <xf numFmtId="0" fontId="34" fillId="32" borderId="2" xfId="0" applyFont="1" applyFill="1" applyBorder="1" applyAlignment="1">
      <alignment horizontal="center" vertical="center"/>
    </xf>
    <xf numFmtId="0" fontId="56" fillId="32" borderId="2" xfId="0" applyFont="1" applyFill="1" applyBorder="1" applyAlignment="1">
      <alignment horizontal="center" vertical="center"/>
    </xf>
    <xf numFmtId="165" fontId="56" fillId="32" borderId="2" xfId="0" applyNumberFormat="1" applyFont="1" applyFill="1" applyBorder="1" applyAlignment="1">
      <alignment horizontal="right" vertical="center"/>
    </xf>
    <xf numFmtId="0" fontId="34" fillId="32" borderId="2" xfId="0" applyFont="1" applyFill="1" applyBorder="1" applyAlignment="1">
      <alignment horizontal="left" vertical="center"/>
    </xf>
    <xf numFmtId="0" fontId="34" fillId="32" borderId="2" xfId="0" applyFont="1" applyFill="1" applyBorder="1" applyAlignment="1">
      <alignment vertical="center"/>
    </xf>
    <xf numFmtId="168" fontId="34" fillId="32" borderId="2" xfId="0" applyNumberFormat="1" applyFont="1" applyFill="1" applyBorder="1" applyAlignment="1">
      <alignment horizontal="center" vertical="center"/>
    </xf>
    <xf numFmtId="0" fontId="56" fillId="31" borderId="2" xfId="0" applyFont="1" applyFill="1" applyBorder="1" applyAlignment="1">
      <alignment horizontal="center" vertical="center"/>
    </xf>
    <xf numFmtId="0" fontId="56" fillId="31" borderId="2" xfId="0" applyFont="1" applyFill="1" applyBorder="1" applyAlignment="1">
      <alignment horizontal="left" vertical="center"/>
    </xf>
    <xf numFmtId="0" fontId="56" fillId="31" borderId="2" xfId="0" applyFont="1" applyFill="1" applyBorder="1" applyAlignment="1">
      <alignment vertical="center"/>
    </xf>
    <xf numFmtId="168" fontId="56" fillId="31" borderId="2" xfId="0" applyNumberFormat="1" applyFont="1" applyFill="1" applyBorder="1" applyAlignment="1">
      <alignment horizontal="center" vertical="center"/>
    </xf>
    <xf numFmtId="165" fontId="56" fillId="31" borderId="2" xfId="0" applyNumberFormat="1" applyFont="1" applyFill="1" applyBorder="1" applyAlignment="1">
      <alignment horizontal="right" vertical="center"/>
    </xf>
    <xf numFmtId="165" fontId="56" fillId="30" borderId="2" xfId="0" applyNumberFormat="1" applyFont="1" applyFill="1" applyBorder="1" applyAlignment="1">
      <alignment horizontal="right" vertical="center"/>
    </xf>
    <xf numFmtId="0" fontId="56" fillId="30" borderId="2" xfId="0" applyFont="1" applyFill="1" applyBorder="1" applyAlignment="1">
      <alignment horizontal="left" vertical="center"/>
    </xf>
    <xf numFmtId="168" fontId="56" fillId="30" borderId="2" xfId="0" applyNumberFormat="1" applyFont="1" applyFill="1" applyBorder="1" applyAlignment="1">
      <alignment horizontal="center" vertical="center"/>
    </xf>
    <xf numFmtId="0" fontId="3" fillId="0" borderId="0" xfId="0" applyFont="1"/>
    <xf numFmtId="0" fontId="34" fillId="29" borderId="2" xfId="0" applyFont="1" applyFill="1" applyBorder="1" applyAlignment="1">
      <alignment horizontal="left" vertical="center"/>
    </xf>
    <xf numFmtId="168" fontId="34" fillId="29" borderId="2" xfId="0" applyNumberFormat="1" applyFont="1" applyFill="1" applyBorder="1" applyAlignment="1">
      <alignment horizontal="center" vertical="center"/>
    </xf>
    <xf numFmtId="0" fontId="34" fillId="28" borderId="2" xfId="0" applyFont="1" applyFill="1" applyBorder="1" applyAlignment="1">
      <alignment horizontal="left" vertical="center"/>
    </xf>
    <xf numFmtId="168" fontId="34" fillId="28" borderId="2" xfId="0" applyNumberFormat="1" applyFont="1" applyFill="1" applyBorder="1" applyAlignment="1">
      <alignment horizontal="center" vertical="center"/>
    </xf>
    <xf numFmtId="169" fontId="22" fillId="35" borderId="2" xfId="3" applyNumberFormat="1" applyFill="1" applyBorder="1" applyAlignment="1">
      <alignment horizontal="center"/>
    </xf>
    <xf numFmtId="0" fontId="6" fillId="8" borderId="0" xfId="0" applyFont="1" applyFill="1"/>
    <xf numFmtId="0" fontId="19" fillId="8" borderId="0" xfId="0" applyFont="1" applyFill="1"/>
    <xf numFmtId="0" fontId="0" fillId="8" borderId="0" xfId="0" applyFill="1"/>
    <xf numFmtId="0" fontId="0" fillId="12" borderId="0" xfId="0" applyFill="1"/>
    <xf numFmtId="0" fontId="0" fillId="0" borderId="0" xfId="0" applyAlignment="1">
      <alignment horizontal="center"/>
    </xf>
    <xf numFmtId="0" fontId="58" fillId="7" borderId="2" xfId="0" applyFont="1" applyFill="1" applyBorder="1" applyAlignment="1">
      <alignment horizontal="center" vertical="center"/>
    </xf>
    <xf numFmtId="165" fontId="56" fillId="7" borderId="2" xfId="0" applyNumberFormat="1" applyFont="1" applyFill="1" applyBorder="1" applyAlignment="1">
      <alignment horizontal="right" vertical="center"/>
    </xf>
    <xf numFmtId="0" fontId="56" fillId="7" borderId="2" xfId="0" applyFont="1" applyFill="1" applyBorder="1" applyAlignment="1">
      <alignment horizontal="left" vertical="center"/>
    </xf>
    <xf numFmtId="168" fontId="56" fillId="7" borderId="2" xfId="0" applyNumberFormat="1" applyFont="1" applyFill="1" applyBorder="1" applyAlignment="1">
      <alignment horizontal="center" vertical="center"/>
    </xf>
    <xf numFmtId="165" fontId="56" fillId="24" borderId="2" xfId="0" applyNumberFormat="1" applyFont="1" applyFill="1" applyBorder="1" applyAlignment="1">
      <alignment horizontal="right" vertical="center"/>
    </xf>
    <xf numFmtId="0" fontId="21" fillId="10" borderId="2" xfId="0" applyFont="1" applyFill="1" applyBorder="1" applyAlignment="1">
      <alignment horizontal="center" vertical="center" wrapText="1"/>
    </xf>
    <xf numFmtId="2" fontId="0" fillId="0" borderId="2" xfId="0" applyNumberFormat="1" applyBorder="1"/>
    <xf numFmtId="165" fontId="56" fillId="16" borderId="2" xfId="0" applyNumberFormat="1" applyFont="1" applyFill="1" applyBorder="1" applyAlignment="1">
      <alignment horizontal="right" vertical="center"/>
    </xf>
    <xf numFmtId="0" fontId="34" fillId="16" borderId="2" xfId="0" applyFont="1" applyFill="1" applyBorder="1" applyAlignment="1">
      <alignment horizontal="center" vertical="center"/>
    </xf>
    <xf numFmtId="0" fontId="34" fillId="16" borderId="2" xfId="0" applyFont="1" applyFill="1" applyBorder="1" applyAlignment="1">
      <alignment horizontal="left" vertical="center"/>
    </xf>
    <xf numFmtId="168" fontId="34" fillId="16" borderId="2" xfId="0" applyNumberFormat="1" applyFont="1" applyFill="1" applyBorder="1" applyAlignment="1">
      <alignment horizontal="center" vertical="center"/>
    </xf>
    <xf numFmtId="2" fontId="16" fillId="23" borderId="2" xfId="10" applyNumberFormat="1" applyFont="1" applyFill="1" applyBorder="1" applyAlignment="1" applyProtection="1">
      <alignment horizontal="center" vertical="center" wrapText="1"/>
    </xf>
    <xf numFmtId="0" fontId="0" fillId="5" borderId="2" xfId="0" applyFill="1" applyBorder="1" applyAlignment="1" applyProtection="1">
      <alignment horizontal="center" vertical="center"/>
      <protection locked="0"/>
    </xf>
    <xf numFmtId="0" fontId="4" fillId="4" borderId="2" xfId="0" applyFont="1" applyFill="1" applyBorder="1" applyAlignment="1">
      <alignment horizontal="center" vertical="center" wrapText="1"/>
    </xf>
    <xf numFmtId="9" fontId="0" fillId="0" borderId="2" xfId="12" applyFont="1" applyBorder="1" applyAlignment="1">
      <alignment horizontal="center"/>
    </xf>
    <xf numFmtId="0" fontId="59" fillId="10" borderId="2" xfId="0" applyFont="1" applyFill="1" applyBorder="1" applyAlignment="1">
      <alignment horizontal="center" vertical="center" wrapText="1"/>
    </xf>
    <xf numFmtId="0" fontId="40" fillId="9" borderId="2" xfId="0" applyFont="1" applyFill="1" applyBorder="1" applyAlignment="1">
      <alignment horizontal="center" vertical="center" wrapText="1"/>
    </xf>
    <xf numFmtId="0" fontId="6" fillId="4" borderId="0" xfId="0" applyFont="1" applyFill="1" applyAlignment="1">
      <alignment horizontal="center" vertical="center"/>
    </xf>
    <xf numFmtId="2" fontId="6" fillId="4" borderId="2" xfId="0" applyNumberFormat="1" applyFont="1" applyFill="1" applyBorder="1" applyAlignment="1">
      <alignment vertical="center"/>
    </xf>
    <xf numFmtId="9" fontId="6" fillId="8" borderId="2" xfId="12" applyFont="1" applyFill="1" applyBorder="1" applyAlignment="1">
      <alignment horizontal="center" vertical="center"/>
    </xf>
    <xf numFmtId="2" fontId="6" fillId="8" borderId="2" xfId="0" applyNumberFormat="1" applyFont="1" applyFill="1" applyBorder="1" applyAlignment="1">
      <alignment vertical="center"/>
    </xf>
    <xf numFmtId="0" fontId="19" fillId="0" borderId="0" xfId="0" applyFont="1" applyAlignment="1">
      <alignment vertical="center"/>
    </xf>
    <xf numFmtId="0" fontId="60" fillId="0" borderId="2" xfId="0" applyFont="1" applyBorder="1" applyAlignment="1">
      <alignment horizontal="center" vertical="center"/>
    </xf>
    <xf numFmtId="2" fontId="40" fillId="10" borderId="2" xfId="0" applyNumberFormat="1" applyFont="1" applyFill="1" applyBorder="1"/>
    <xf numFmtId="2" fontId="40" fillId="9" borderId="2" xfId="0" applyNumberFormat="1" applyFont="1" applyFill="1" applyBorder="1"/>
    <xf numFmtId="0" fontId="20" fillId="7" borderId="0" xfId="0" applyFont="1" applyFill="1" applyAlignment="1">
      <alignment horizontal="center"/>
    </xf>
    <xf numFmtId="0" fontId="16" fillId="0" borderId="0" xfId="0" applyFont="1"/>
    <xf numFmtId="0" fontId="16" fillId="0" borderId="2" xfId="0" applyFont="1" applyBorder="1"/>
    <xf numFmtId="168" fontId="29" fillId="0" borderId="2" xfId="0" applyNumberFormat="1" applyFont="1" applyBorder="1"/>
    <xf numFmtId="0" fontId="29" fillId="0" borderId="10" xfId="0" applyFont="1" applyBorder="1"/>
    <xf numFmtId="168" fontId="29" fillId="0" borderId="10" xfId="0" applyNumberFormat="1" applyFont="1" applyBorder="1"/>
    <xf numFmtId="0" fontId="29" fillId="0" borderId="9" xfId="0" applyFont="1" applyBorder="1"/>
    <xf numFmtId="168" fontId="29" fillId="0" borderId="9" xfId="0" applyNumberFormat="1" applyFont="1" applyBorder="1"/>
    <xf numFmtId="0" fontId="61" fillId="0" borderId="9" xfId="0" applyFont="1" applyBorder="1"/>
    <xf numFmtId="4" fontId="29" fillId="0" borderId="9" xfId="0" applyNumberFormat="1" applyFont="1" applyBorder="1"/>
    <xf numFmtId="0" fontId="56" fillId="7" borderId="2" xfId="0" applyFont="1" applyFill="1" applyBorder="1" applyAlignment="1">
      <alignment horizontal="center" vertical="center" wrapText="1"/>
    </xf>
    <xf numFmtId="0" fontId="58" fillId="30" borderId="2" xfId="0" applyFont="1" applyFill="1" applyBorder="1" applyAlignment="1">
      <alignment horizontal="center" vertical="center"/>
    </xf>
    <xf numFmtId="0" fontId="56" fillId="30" borderId="2" xfId="0" applyFont="1" applyFill="1" applyBorder="1" applyAlignment="1">
      <alignment horizontal="center" vertical="center" wrapText="1"/>
    </xf>
    <xf numFmtId="0" fontId="29" fillId="0" borderId="0" xfId="0" applyFont="1"/>
    <xf numFmtId="0" fontId="29" fillId="0" borderId="2" xfId="0" applyFont="1" applyBorder="1"/>
    <xf numFmtId="0" fontId="16" fillId="0" borderId="11" xfId="0" applyFont="1" applyBorder="1"/>
    <xf numFmtId="168" fontId="61" fillId="0" borderId="9" xfId="0" applyNumberFormat="1" applyFont="1" applyBorder="1"/>
    <xf numFmtId="0" fontId="62" fillId="29" borderId="2" xfId="0" applyFont="1" applyFill="1" applyBorder="1" applyAlignment="1">
      <alignment horizontal="center" vertical="center"/>
    </xf>
    <xf numFmtId="0" fontId="34" fillId="29" borderId="2" xfId="0" applyFont="1" applyFill="1" applyBorder="1" applyAlignment="1">
      <alignment horizontal="center" vertical="center" wrapText="1"/>
    </xf>
    <xf numFmtId="165" fontId="34" fillId="29" borderId="2" xfId="0" applyNumberFormat="1" applyFont="1" applyFill="1" applyBorder="1" applyAlignment="1">
      <alignment horizontal="right" vertical="center"/>
    </xf>
    <xf numFmtId="0" fontId="62" fillId="28" borderId="2" xfId="0" applyFont="1" applyFill="1" applyBorder="1" applyAlignment="1">
      <alignment horizontal="center" vertical="center"/>
    </xf>
    <xf numFmtId="0" fontId="62" fillId="37" borderId="2" xfId="0" applyFont="1" applyFill="1" applyBorder="1" applyAlignment="1">
      <alignment horizontal="center" vertical="center"/>
    </xf>
    <xf numFmtId="0" fontId="34" fillId="37" borderId="2" xfId="0" applyFont="1" applyFill="1" applyBorder="1" applyAlignment="1">
      <alignment horizontal="center" vertical="center" wrapText="1"/>
    </xf>
    <xf numFmtId="0" fontId="34" fillId="37" borderId="2" xfId="0" applyFont="1" applyFill="1" applyBorder="1" applyAlignment="1">
      <alignment horizontal="left" vertical="center"/>
    </xf>
    <xf numFmtId="168" fontId="34" fillId="37" borderId="2" xfId="0" applyNumberFormat="1" applyFont="1" applyFill="1" applyBorder="1" applyAlignment="1">
      <alignment horizontal="center" vertical="center"/>
    </xf>
    <xf numFmtId="165" fontId="34" fillId="37" borderId="2" xfId="0" applyNumberFormat="1" applyFont="1" applyFill="1" applyBorder="1" applyAlignment="1">
      <alignment horizontal="right" vertical="center"/>
    </xf>
    <xf numFmtId="0" fontId="61" fillId="0" borderId="0" xfId="0" applyFont="1"/>
    <xf numFmtId="0" fontId="34" fillId="28" borderId="2" xfId="0" applyFont="1" applyFill="1" applyBorder="1" applyAlignment="1">
      <alignment horizontal="center" vertical="center" wrapText="1"/>
    </xf>
    <xf numFmtId="165" fontId="34" fillId="28" borderId="2" xfId="0" applyNumberFormat="1" applyFont="1" applyFill="1" applyBorder="1" applyAlignment="1">
      <alignment horizontal="right" vertical="center"/>
    </xf>
    <xf numFmtId="0" fontId="61" fillId="0" borderId="10" xfId="0" applyFont="1" applyBorder="1"/>
    <xf numFmtId="0" fontId="62" fillId="38" borderId="2" xfId="0" applyFont="1" applyFill="1" applyBorder="1" applyAlignment="1">
      <alignment horizontal="center" vertical="center"/>
    </xf>
    <xf numFmtId="0" fontId="34" fillId="38" borderId="2" xfId="0" applyFont="1" applyFill="1" applyBorder="1" applyAlignment="1">
      <alignment horizontal="center" vertical="center" wrapText="1"/>
    </xf>
    <xf numFmtId="0" fontId="34" fillId="38" borderId="2" xfId="0" applyFont="1" applyFill="1" applyBorder="1" applyAlignment="1">
      <alignment horizontal="left" vertical="center"/>
    </xf>
    <xf numFmtId="168" fontId="34" fillId="38" borderId="2" xfId="0" applyNumberFormat="1" applyFont="1" applyFill="1" applyBorder="1" applyAlignment="1">
      <alignment horizontal="center" vertical="center"/>
    </xf>
    <xf numFmtId="165" fontId="34" fillId="38" borderId="2" xfId="0" applyNumberFormat="1" applyFont="1" applyFill="1" applyBorder="1" applyAlignment="1">
      <alignment horizontal="right" vertical="center"/>
    </xf>
    <xf numFmtId="0" fontId="62" fillId="38" borderId="2" xfId="0" applyFont="1" applyFill="1" applyBorder="1" applyAlignment="1">
      <alignment horizontal="center" vertical="center" wrapText="1"/>
    </xf>
    <xf numFmtId="0" fontId="62" fillId="39" borderId="2" xfId="0" applyFont="1" applyFill="1" applyBorder="1" applyAlignment="1">
      <alignment horizontal="center" vertical="center"/>
    </xf>
    <xf numFmtId="0" fontId="34" fillId="39" borderId="2" xfId="0" applyFont="1" applyFill="1" applyBorder="1" applyAlignment="1">
      <alignment horizontal="center" vertical="center" wrapText="1"/>
    </xf>
    <xf numFmtId="0" fontId="34" fillId="39" borderId="2" xfId="0" applyFont="1" applyFill="1" applyBorder="1" applyAlignment="1">
      <alignment horizontal="left" vertical="center"/>
    </xf>
    <xf numFmtId="168" fontId="34" fillId="39" borderId="2" xfId="0" applyNumberFormat="1" applyFont="1" applyFill="1" applyBorder="1" applyAlignment="1">
      <alignment horizontal="center" vertical="center"/>
    </xf>
    <xf numFmtId="165" fontId="34" fillId="39" borderId="2" xfId="0" applyNumberFormat="1" applyFont="1" applyFill="1" applyBorder="1" applyAlignment="1">
      <alignment horizontal="right" vertical="center"/>
    </xf>
    <xf numFmtId="0" fontId="39" fillId="29" borderId="11" xfId="0" applyFont="1" applyFill="1" applyBorder="1" applyAlignment="1">
      <alignment horizontal="center" vertical="center"/>
    </xf>
    <xf numFmtId="0" fontId="39" fillId="29" borderId="9" xfId="0" applyFont="1" applyFill="1" applyBorder="1" applyAlignment="1">
      <alignment horizontal="center" vertical="center"/>
    </xf>
    <xf numFmtId="165" fontId="39" fillId="29" borderId="9" xfId="0" applyNumberFormat="1" applyFont="1" applyFill="1" applyBorder="1" applyAlignment="1">
      <alignment horizontal="right" vertical="center"/>
    </xf>
    <xf numFmtId="0" fontId="25" fillId="37" borderId="13" xfId="0" applyFont="1" applyFill="1" applyBorder="1" applyAlignment="1">
      <alignment horizontal="center" vertical="center"/>
    </xf>
    <xf numFmtId="0" fontId="25" fillId="37" borderId="7" xfId="0" applyFont="1" applyFill="1" applyBorder="1" applyAlignment="1">
      <alignment horizontal="center" vertical="center"/>
    </xf>
    <xf numFmtId="0" fontId="25" fillId="29" borderId="13" xfId="0" applyFont="1" applyFill="1" applyBorder="1" applyAlignment="1">
      <alignment horizontal="center" vertical="center" wrapText="1"/>
    </xf>
    <xf numFmtId="0" fontId="25" fillId="29" borderId="7" xfId="0" applyFont="1" applyFill="1" applyBorder="1" applyAlignment="1">
      <alignment horizontal="center" vertical="center" wrapText="1"/>
    </xf>
    <xf numFmtId="0" fontId="39" fillId="37" borderId="11" xfId="0" applyFont="1" applyFill="1" applyBorder="1" applyAlignment="1">
      <alignment horizontal="center" vertical="center"/>
    </xf>
    <xf numFmtId="0" fontId="39" fillId="37" borderId="9" xfId="0" applyFont="1" applyFill="1" applyBorder="1" applyAlignment="1">
      <alignment horizontal="center" vertical="center"/>
    </xf>
    <xf numFmtId="165" fontId="39" fillId="37" borderId="9" xfId="0" applyNumberFormat="1" applyFont="1" applyFill="1" applyBorder="1" applyAlignment="1">
      <alignment horizontal="right" vertical="center"/>
    </xf>
    <xf numFmtId="0" fontId="17" fillId="28" borderId="7" xfId="0" applyFont="1" applyFill="1" applyBorder="1" applyAlignment="1">
      <alignment horizontal="center" vertical="center"/>
    </xf>
    <xf numFmtId="0" fontId="17" fillId="28" borderId="13" xfId="0" applyFont="1" applyFill="1" applyBorder="1" applyAlignment="1">
      <alignment horizontal="center" vertical="center"/>
    </xf>
    <xf numFmtId="0" fontId="17" fillId="28" borderId="8" xfId="0" applyFont="1" applyFill="1" applyBorder="1" applyAlignment="1">
      <alignment horizontal="center" vertical="center"/>
    </xf>
    <xf numFmtId="0" fontId="62" fillId="28" borderId="11" xfId="0" applyFont="1" applyFill="1" applyBorder="1" applyAlignment="1">
      <alignment horizontal="center" vertical="center"/>
    </xf>
    <xf numFmtId="0" fontId="25" fillId="38" borderId="7" xfId="0" applyFont="1" applyFill="1" applyBorder="1" applyAlignment="1">
      <alignment horizontal="center" vertical="center"/>
    </xf>
    <xf numFmtId="0" fontId="25" fillId="38" borderId="8" xfId="0" applyFont="1" applyFill="1" applyBorder="1" applyAlignment="1">
      <alignment horizontal="center" vertical="center"/>
    </xf>
    <xf numFmtId="0" fontId="25" fillId="38" borderId="11" xfId="0" applyFont="1" applyFill="1" applyBorder="1" applyAlignment="1">
      <alignment horizontal="center" vertical="center"/>
    </xf>
    <xf numFmtId="0" fontId="25" fillId="38" borderId="9" xfId="0" applyFont="1" applyFill="1" applyBorder="1" applyAlignment="1">
      <alignment horizontal="center" vertical="center"/>
    </xf>
    <xf numFmtId="165" fontId="25" fillId="38" borderId="9" xfId="0" applyNumberFormat="1" applyFont="1" applyFill="1" applyBorder="1" applyAlignment="1">
      <alignment horizontal="right" vertical="center"/>
    </xf>
    <xf numFmtId="0" fontId="25" fillId="39" borderId="13" xfId="0" applyFont="1" applyFill="1" applyBorder="1" applyAlignment="1">
      <alignment horizontal="center" vertical="center"/>
    </xf>
    <xf numFmtId="0" fontId="25" fillId="39" borderId="7" xfId="0" applyFont="1" applyFill="1" applyBorder="1" applyAlignment="1">
      <alignment horizontal="center" vertical="center"/>
    </xf>
    <xf numFmtId="0" fontId="25" fillId="39" borderId="8" xfId="0" applyFont="1" applyFill="1" applyBorder="1" applyAlignment="1">
      <alignment horizontal="center" vertical="center"/>
    </xf>
    <xf numFmtId="0" fontId="25" fillId="39" borderId="11" xfId="0" applyFont="1" applyFill="1" applyBorder="1" applyAlignment="1">
      <alignment horizontal="center" vertical="center"/>
    </xf>
    <xf numFmtId="0" fontId="25" fillId="39" borderId="9" xfId="0" applyFont="1" applyFill="1" applyBorder="1" applyAlignment="1">
      <alignment horizontal="center" vertical="center"/>
    </xf>
    <xf numFmtId="165" fontId="25" fillId="39" borderId="9" xfId="0" applyNumberFormat="1" applyFont="1" applyFill="1" applyBorder="1" applyAlignment="1">
      <alignment horizontal="right" vertical="center"/>
    </xf>
    <xf numFmtId="0" fontId="56" fillId="22" borderId="2" xfId="0" applyFont="1" applyFill="1" applyBorder="1" applyAlignment="1">
      <alignment horizontal="center" vertical="center" wrapText="1"/>
    </xf>
    <xf numFmtId="0" fontId="56" fillId="33" borderId="2" xfId="0" applyFont="1" applyFill="1" applyBorder="1" applyAlignment="1">
      <alignment horizontal="center" vertical="center" wrapText="1"/>
    </xf>
    <xf numFmtId="0" fontId="34" fillId="32" borderId="2" xfId="0" applyFont="1" applyFill="1" applyBorder="1" applyAlignment="1">
      <alignment horizontal="center" vertical="center" wrapText="1"/>
    </xf>
    <xf numFmtId="0" fontId="29" fillId="0" borderId="10" xfId="0" applyFont="1" applyBorder="1" applyAlignment="1">
      <alignment horizontal="center"/>
    </xf>
    <xf numFmtId="0" fontId="29" fillId="0" borderId="0" xfId="0" applyFont="1" applyAlignment="1">
      <alignment horizontal="center"/>
    </xf>
    <xf numFmtId="171" fontId="29" fillId="0" borderId="10" xfId="0" applyNumberFormat="1" applyFont="1" applyBorder="1" applyAlignment="1">
      <alignment horizontal="center"/>
    </xf>
    <xf numFmtId="0" fontId="29" fillId="0" borderId="9" xfId="0" applyFont="1" applyBorder="1" applyAlignment="1">
      <alignment horizontal="center"/>
    </xf>
    <xf numFmtId="171" fontId="29" fillId="0" borderId="9" xfId="0" applyNumberFormat="1" applyFont="1" applyBorder="1" applyAlignment="1">
      <alignment horizontal="center"/>
    </xf>
    <xf numFmtId="168" fontId="29" fillId="0" borderId="9" xfId="0" applyNumberFormat="1" applyFont="1" applyBorder="1" applyAlignment="1">
      <alignment horizontal="center"/>
    </xf>
    <xf numFmtId="168" fontId="29" fillId="0" borderId="0" xfId="0" applyNumberFormat="1" applyFont="1" applyAlignment="1">
      <alignment horizontal="center"/>
    </xf>
    <xf numFmtId="0" fontId="56" fillId="31" borderId="2" xfId="0" applyFont="1" applyFill="1" applyBorder="1" applyAlignment="1">
      <alignment horizontal="center" vertical="center" wrapText="1"/>
    </xf>
    <xf numFmtId="0" fontId="16" fillId="0" borderId="0" xfId="0" applyFont="1" applyAlignment="1">
      <alignment horizontal="center"/>
    </xf>
    <xf numFmtId="168" fontId="29" fillId="0" borderId="10" xfId="0" applyNumberFormat="1" applyFont="1" applyBorder="1" applyAlignment="1">
      <alignment horizontal="center"/>
    </xf>
    <xf numFmtId="0" fontId="17" fillId="40" borderId="13" xfId="0" applyFont="1" applyFill="1" applyBorder="1" applyAlignment="1">
      <alignment horizontal="center" vertical="center"/>
    </xf>
    <xf numFmtId="0" fontId="17" fillId="40" borderId="7" xfId="0" applyFont="1" applyFill="1" applyBorder="1" applyAlignment="1">
      <alignment horizontal="center" vertical="center"/>
    </xf>
    <xf numFmtId="0" fontId="18" fillId="40" borderId="11" xfId="0" applyFont="1" applyFill="1" applyBorder="1" applyAlignment="1">
      <alignment horizontal="center" vertical="center"/>
    </xf>
    <xf numFmtId="0" fontId="39" fillId="40" borderId="9" xfId="0" applyFont="1" applyFill="1" applyBorder="1" applyAlignment="1">
      <alignment horizontal="center" vertical="center"/>
    </xf>
    <xf numFmtId="165" fontId="39" fillId="40" borderId="9" xfId="0" applyNumberFormat="1" applyFont="1" applyFill="1" applyBorder="1" applyAlignment="1">
      <alignment horizontal="right" vertical="center"/>
    </xf>
    <xf numFmtId="0" fontId="39" fillId="41" borderId="11" xfId="0" applyFont="1" applyFill="1" applyBorder="1" applyAlignment="1">
      <alignment horizontal="center" vertical="center"/>
    </xf>
    <xf numFmtId="0" fontId="39" fillId="41" borderId="9" xfId="0" applyFont="1" applyFill="1" applyBorder="1" applyAlignment="1">
      <alignment horizontal="center" vertical="center"/>
    </xf>
    <xf numFmtId="165" fontId="39" fillId="41" borderId="9" xfId="0" applyNumberFormat="1" applyFont="1" applyFill="1" applyBorder="1" applyAlignment="1">
      <alignment horizontal="right" vertical="center"/>
    </xf>
    <xf numFmtId="0" fontId="25" fillId="42" borderId="13" xfId="0" applyFont="1" applyFill="1" applyBorder="1" applyAlignment="1">
      <alignment horizontal="center" vertical="center"/>
    </xf>
    <xf numFmtId="0" fontId="25" fillId="42" borderId="7" xfId="0" applyFont="1" applyFill="1" applyBorder="1" applyAlignment="1">
      <alignment horizontal="center" vertical="center"/>
    </xf>
    <xf numFmtId="0" fontId="25" fillId="42" borderId="8" xfId="0" applyFont="1" applyFill="1" applyBorder="1" applyAlignment="1">
      <alignment horizontal="center" vertical="center"/>
    </xf>
    <xf numFmtId="0" fontId="39" fillId="42" borderId="11" xfId="0" applyFont="1" applyFill="1" applyBorder="1" applyAlignment="1">
      <alignment horizontal="center" vertical="center"/>
    </xf>
    <xf numFmtId="0" fontId="17" fillId="43" borderId="13" xfId="0" applyFont="1" applyFill="1" applyBorder="1" applyAlignment="1">
      <alignment horizontal="center" vertical="center"/>
    </xf>
    <xf numFmtId="0" fontId="17" fillId="43" borderId="7" xfId="0" applyFont="1" applyFill="1" applyBorder="1" applyAlignment="1">
      <alignment horizontal="center" vertical="center"/>
    </xf>
    <xf numFmtId="0" fontId="18" fillId="43" borderId="11" xfId="0" applyFont="1" applyFill="1" applyBorder="1" applyAlignment="1">
      <alignment horizontal="center" vertical="center"/>
    </xf>
    <xf numFmtId="0" fontId="17" fillId="41" borderId="13" xfId="0" applyFont="1" applyFill="1" applyBorder="1" applyAlignment="1">
      <alignment horizontal="center" vertical="center"/>
    </xf>
    <xf numFmtId="0" fontId="17" fillId="41" borderId="7" xfId="0" applyFont="1" applyFill="1" applyBorder="1" applyAlignment="1">
      <alignment horizontal="center" vertical="center"/>
    </xf>
    <xf numFmtId="0" fontId="17" fillId="41" borderId="8" xfId="0" applyFont="1" applyFill="1" applyBorder="1" applyAlignment="1">
      <alignment horizontal="center" vertical="center"/>
    </xf>
    <xf numFmtId="0" fontId="25" fillId="43" borderId="7" xfId="0" applyFont="1" applyFill="1" applyBorder="1" applyAlignment="1">
      <alignment horizontal="center" vertical="center"/>
    </xf>
    <xf numFmtId="0" fontId="29" fillId="0" borderId="12" xfId="0" applyFont="1" applyBorder="1" applyAlignment="1">
      <alignment horizontal="center"/>
    </xf>
    <xf numFmtId="0" fontId="29" fillId="0" borderId="2" xfId="0" applyFont="1" applyBorder="1" applyAlignment="1">
      <alignment horizontal="center"/>
    </xf>
    <xf numFmtId="0" fontId="29" fillId="0" borderId="9" xfId="0" applyFont="1" applyBorder="1" applyAlignment="1">
      <alignment horizontal="left"/>
    </xf>
    <xf numFmtId="0" fontId="17" fillId="40" borderId="7" xfId="0" applyFont="1" applyFill="1" applyBorder="1" applyAlignment="1">
      <alignment horizontal="center" vertical="center" wrapText="1"/>
    </xf>
    <xf numFmtId="0" fontId="56" fillId="40" borderId="2" xfId="0" applyFont="1" applyFill="1" applyBorder="1" applyAlignment="1">
      <alignment horizontal="left" vertical="center"/>
    </xf>
    <xf numFmtId="0" fontId="56" fillId="40" borderId="2" xfId="0" applyFont="1" applyFill="1" applyBorder="1" applyAlignment="1">
      <alignment vertical="center"/>
    </xf>
    <xf numFmtId="168" fontId="56" fillId="40" borderId="2" xfId="0" applyNumberFormat="1" applyFont="1" applyFill="1" applyBorder="1" applyAlignment="1">
      <alignment horizontal="center" vertical="center"/>
    </xf>
    <xf numFmtId="0" fontId="56" fillId="40" borderId="2" xfId="0" applyFont="1" applyFill="1" applyBorder="1" applyAlignment="1">
      <alignment horizontal="center" vertical="center"/>
    </xf>
    <xf numFmtId="165" fontId="56" fillId="40" borderId="2" xfId="0" applyNumberFormat="1" applyFont="1" applyFill="1" applyBorder="1" applyAlignment="1">
      <alignment horizontal="right" vertical="center"/>
    </xf>
    <xf numFmtId="168" fontId="61" fillId="0" borderId="10" xfId="0" applyNumberFormat="1" applyFont="1" applyBorder="1" applyAlignment="1">
      <alignment horizontal="center"/>
    </xf>
    <xf numFmtId="168" fontId="61" fillId="0" borderId="9" xfId="0" applyNumberFormat="1" applyFont="1" applyBorder="1" applyAlignment="1">
      <alignment horizontal="center"/>
    </xf>
    <xf numFmtId="0" fontId="29" fillId="0" borderId="22" xfId="0" applyFont="1" applyBorder="1"/>
    <xf numFmtId="0" fontId="29" fillId="0" borderId="23" xfId="0" applyFont="1" applyBorder="1" applyAlignment="1">
      <alignment horizontal="center"/>
    </xf>
    <xf numFmtId="0" fontId="17" fillId="41" borderId="7" xfId="0" applyFont="1" applyFill="1" applyBorder="1" applyAlignment="1">
      <alignment horizontal="center" vertical="center" wrapText="1"/>
    </xf>
    <xf numFmtId="0" fontId="64" fillId="41" borderId="2" xfId="0" applyFont="1" applyFill="1" applyBorder="1" applyAlignment="1">
      <alignment horizontal="left" vertical="center"/>
    </xf>
    <xf numFmtId="0" fontId="64" fillId="41" borderId="2" xfId="0" applyFont="1" applyFill="1" applyBorder="1" applyAlignment="1">
      <alignment vertical="center"/>
    </xf>
    <xf numFmtId="168" fontId="64" fillId="41" borderId="2" xfId="0" applyNumberFormat="1" applyFont="1" applyFill="1" applyBorder="1" applyAlignment="1">
      <alignment horizontal="center" vertical="center"/>
    </xf>
    <xf numFmtId="0" fontId="64" fillId="41" borderId="2" xfId="0" applyFont="1" applyFill="1" applyBorder="1" applyAlignment="1">
      <alignment horizontal="center" vertical="center"/>
    </xf>
    <xf numFmtId="165" fontId="56" fillId="41" borderId="2" xfId="0" applyNumberFormat="1" applyFont="1" applyFill="1" applyBorder="1" applyAlignment="1">
      <alignment horizontal="right" vertical="center"/>
    </xf>
    <xf numFmtId="0" fontId="17" fillId="24" borderId="7" xfId="0" applyFont="1" applyFill="1" applyBorder="1" applyAlignment="1">
      <alignment horizontal="center" vertical="center"/>
    </xf>
    <xf numFmtId="0" fontId="64" fillId="24" borderId="2" xfId="0" applyFont="1" applyFill="1" applyBorder="1" applyAlignment="1">
      <alignment horizontal="left" vertical="center"/>
    </xf>
    <xf numFmtId="0" fontId="64" fillId="24" borderId="2" xfId="0" applyFont="1" applyFill="1" applyBorder="1" applyAlignment="1">
      <alignment vertical="center"/>
    </xf>
    <xf numFmtId="168" fontId="64" fillId="24" borderId="2" xfId="0" applyNumberFormat="1" applyFont="1" applyFill="1" applyBorder="1" applyAlignment="1">
      <alignment horizontal="center" vertical="center"/>
    </xf>
    <xf numFmtId="0" fontId="64" fillId="24" borderId="2" xfId="0" applyFont="1" applyFill="1" applyBorder="1" applyAlignment="1">
      <alignment horizontal="center" vertical="center"/>
    </xf>
    <xf numFmtId="0" fontId="17" fillId="24" borderId="2" xfId="0" applyFont="1" applyFill="1" applyBorder="1" applyAlignment="1">
      <alignment horizontal="center" vertical="center"/>
    </xf>
    <xf numFmtId="171" fontId="10" fillId="30" borderId="6" xfId="0" applyNumberFormat="1" applyFont="1" applyFill="1" applyBorder="1" applyAlignment="1">
      <alignment horizontal="center" vertical="center" wrapText="1"/>
    </xf>
    <xf numFmtId="171" fontId="14" fillId="29" borderId="6" xfId="0" applyNumberFormat="1" applyFont="1" applyFill="1" applyBorder="1" applyAlignment="1">
      <alignment horizontal="center" vertical="center" wrapText="1"/>
    </xf>
    <xf numFmtId="168" fontId="14" fillId="37" borderId="6" xfId="0" applyNumberFormat="1" applyFont="1" applyFill="1" applyBorder="1" applyAlignment="1">
      <alignment horizontal="center" vertical="center" wrapText="1"/>
    </xf>
    <xf numFmtId="168" fontId="14" fillId="28" borderId="6" xfId="0" applyNumberFormat="1" applyFont="1" applyFill="1" applyBorder="1" applyAlignment="1">
      <alignment horizontal="center" vertical="center" wrapText="1"/>
    </xf>
    <xf numFmtId="168" fontId="14" fillId="38" borderId="6" xfId="0" applyNumberFormat="1" applyFont="1" applyFill="1" applyBorder="1" applyAlignment="1">
      <alignment horizontal="center" vertical="center" wrapText="1"/>
    </xf>
    <xf numFmtId="168" fontId="14" fillId="39" borderId="6" xfId="0" applyNumberFormat="1" applyFont="1" applyFill="1" applyBorder="1" applyAlignment="1">
      <alignment horizontal="center" vertical="center" wrapText="1"/>
    </xf>
    <xf numFmtId="168" fontId="10" fillId="22" borderId="6" xfId="0" applyNumberFormat="1" applyFont="1" applyFill="1" applyBorder="1" applyAlignment="1">
      <alignment horizontal="center" vertical="center" wrapText="1"/>
    </xf>
    <xf numFmtId="171" fontId="49" fillId="25" borderId="1" xfId="0" applyNumberFormat="1" applyFont="1" applyFill="1" applyBorder="1" applyAlignment="1">
      <alignment horizontal="center" vertical="center" wrapText="1"/>
    </xf>
    <xf numFmtId="168" fontId="55" fillId="26" borderId="6" xfId="0" applyNumberFormat="1" applyFont="1" applyFill="1" applyBorder="1" applyAlignment="1">
      <alignment horizontal="center" vertical="center" wrapText="1"/>
    </xf>
    <xf numFmtId="171" fontId="55" fillId="27" borderId="6" xfId="0" applyNumberFormat="1" applyFont="1" applyFill="1" applyBorder="1" applyAlignment="1">
      <alignment horizontal="center" vertical="center" wrapText="1"/>
    </xf>
    <xf numFmtId="0" fontId="29" fillId="0" borderId="11" xfId="0" applyFont="1" applyBorder="1"/>
    <xf numFmtId="0" fontId="64" fillId="12" borderId="2" xfId="0" applyFont="1" applyFill="1" applyBorder="1" applyAlignment="1">
      <alignment horizontal="center" vertical="center" wrapText="1"/>
    </xf>
    <xf numFmtId="0" fontId="64" fillId="12" borderId="2" xfId="0" applyFont="1" applyFill="1" applyBorder="1" applyAlignment="1">
      <alignment horizontal="left" vertical="center"/>
    </xf>
    <xf numFmtId="0" fontId="64" fillId="12" borderId="2" xfId="0" applyFont="1" applyFill="1" applyBorder="1" applyAlignment="1">
      <alignment horizontal="center" vertical="center"/>
    </xf>
    <xf numFmtId="168" fontId="64" fillId="12" borderId="2" xfId="0" applyNumberFormat="1" applyFont="1" applyFill="1" applyBorder="1" applyAlignment="1">
      <alignment horizontal="center" vertical="center"/>
    </xf>
    <xf numFmtId="0" fontId="17" fillId="12" borderId="2" xfId="0" applyFont="1" applyFill="1" applyBorder="1" applyAlignment="1">
      <alignment horizontal="center" vertical="center"/>
    </xf>
    <xf numFmtId="0" fontId="17" fillId="12" borderId="7" xfId="0" applyFont="1" applyFill="1" applyBorder="1" applyAlignment="1">
      <alignment horizontal="center" vertical="center"/>
    </xf>
    <xf numFmtId="0" fontId="34" fillId="42" borderId="2" xfId="0" applyFont="1" applyFill="1" applyBorder="1" applyAlignment="1">
      <alignment horizontal="center" vertical="center" wrapText="1"/>
    </xf>
    <xf numFmtId="0" fontId="34" fillId="42" borderId="2" xfId="0" applyFont="1" applyFill="1" applyBorder="1" applyAlignment="1">
      <alignment horizontal="left" vertical="center"/>
    </xf>
    <xf numFmtId="0" fontId="34" fillId="42" borderId="2" xfId="0" applyFont="1" applyFill="1" applyBorder="1" applyAlignment="1">
      <alignment horizontal="center" vertical="center"/>
    </xf>
    <xf numFmtId="168" fontId="34" fillId="42" borderId="2" xfId="0" applyNumberFormat="1" applyFont="1" applyFill="1" applyBorder="1" applyAlignment="1">
      <alignment horizontal="center" vertical="center"/>
    </xf>
    <xf numFmtId="0" fontId="17" fillId="43" borderId="2" xfId="0" applyFont="1" applyFill="1" applyBorder="1" applyAlignment="1">
      <alignment horizontal="center" vertical="center"/>
    </xf>
    <xf numFmtId="0" fontId="33" fillId="43" borderId="2" xfId="0" applyFont="1" applyFill="1" applyBorder="1" applyAlignment="1">
      <alignment horizontal="center" vertical="center" wrapText="1"/>
    </xf>
    <xf numFmtId="0" fontId="33" fillId="43" borderId="2" xfId="0" applyFont="1" applyFill="1" applyBorder="1" applyAlignment="1">
      <alignment horizontal="center" vertical="center"/>
    </xf>
    <xf numFmtId="0" fontId="34" fillId="43" borderId="2" xfId="0" applyFont="1" applyFill="1" applyBorder="1" applyAlignment="1">
      <alignment horizontal="left" vertical="center"/>
    </xf>
    <xf numFmtId="0" fontId="34" fillId="43" borderId="2" xfId="0" applyFont="1" applyFill="1" applyBorder="1" applyAlignment="1">
      <alignment horizontal="center" vertical="center"/>
    </xf>
    <xf numFmtId="168" fontId="34" fillId="43" borderId="2" xfId="0" applyNumberFormat="1" applyFont="1" applyFill="1" applyBorder="1" applyAlignment="1">
      <alignment horizontal="center" vertical="center"/>
    </xf>
    <xf numFmtId="165" fontId="56" fillId="43" borderId="2" xfId="0" applyNumberFormat="1" applyFont="1" applyFill="1" applyBorder="1" applyAlignment="1">
      <alignment horizontal="right" vertical="center"/>
    </xf>
    <xf numFmtId="0" fontId="17" fillId="16" borderId="2" xfId="0" applyFont="1" applyFill="1" applyBorder="1" applyAlignment="1">
      <alignment horizontal="center" vertical="center"/>
    </xf>
    <xf numFmtId="0" fontId="17" fillId="16" borderId="2" xfId="0" applyFont="1" applyFill="1" applyBorder="1" applyAlignment="1">
      <alignment horizontal="center" vertical="center" wrapText="1"/>
    </xf>
    <xf numFmtId="168" fontId="17" fillId="40" borderId="2" xfId="0" applyNumberFormat="1" applyFont="1" applyFill="1" applyBorder="1" applyAlignment="1">
      <alignment horizontal="center" vertical="center" wrapText="1"/>
    </xf>
    <xf numFmtId="171" fontId="17" fillId="41" borderId="2" xfId="0" applyNumberFormat="1" applyFont="1" applyFill="1" applyBorder="1" applyAlignment="1">
      <alignment horizontal="center" vertical="center" wrapText="1"/>
    </xf>
    <xf numFmtId="171" fontId="17" fillId="24" borderId="2" xfId="0" applyNumberFormat="1" applyFont="1" applyFill="1" applyBorder="1" applyAlignment="1">
      <alignment horizontal="center" vertical="center"/>
    </xf>
    <xf numFmtId="168" fontId="17" fillId="12" borderId="2" xfId="0" applyNumberFormat="1" applyFont="1" applyFill="1" applyBorder="1" applyAlignment="1">
      <alignment horizontal="center" vertical="center"/>
    </xf>
    <xf numFmtId="168" fontId="25" fillId="42" borderId="2" xfId="0" applyNumberFormat="1" applyFont="1" applyFill="1" applyBorder="1" applyAlignment="1">
      <alignment horizontal="center" vertical="center"/>
    </xf>
    <xf numFmtId="168" fontId="25" fillId="43" borderId="2" xfId="0" applyNumberFormat="1" applyFont="1" applyFill="1" applyBorder="1" applyAlignment="1">
      <alignment horizontal="center" vertical="center"/>
    </xf>
    <xf numFmtId="0" fontId="65" fillId="7" borderId="2" xfId="0" applyFont="1" applyFill="1" applyBorder="1" applyAlignment="1">
      <alignment horizontal="center" vertical="center" wrapText="1"/>
    </xf>
    <xf numFmtId="0" fontId="65" fillId="30" borderId="2" xfId="0" applyFont="1" applyFill="1" applyBorder="1" applyAlignment="1">
      <alignment horizontal="center" vertical="center" wrapText="1"/>
    </xf>
    <xf numFmtId="0" fontId="66" fillId="29" borderId="2" xfId="0" applyFont="1" applyFill="1" applyBorder="1" applyAlignment="1">
      <alignment horizontal="center" vertical="center" wrapText="1"/>
    </xf>
    <xf numFmtId="0" fontId="66" fillId="37" borderId="2" xfId="0" applyFont="1" applyFill="1" applyBorder="1" applyAlignment="1">
      <alignment horizontal="center" vertical="center" wrapText="1"/>
    </xf>
    <xf numFmtId="0" fontId="66" fillId="28" borderId="2" xfId="0" applyFont="1" applyFill="1" applyBorder="1" applyAlignment="1">
      <alignment horizontal="center" vertical="center" wrapText="1"/>
    </xf>
    <xf numFmtId="0" fontId="66" fillId="38" borderId="2" xfId="0" applyFont="1" applyFill="1" applyBorder="1" applyAlignment="1">
      <alignment horizontal="center" vertical="center" wrapText="1"/>
    </xf>
    <xf numFmtId="0" fontId="66" fillId="39" borderId="2" xfId="0" applyFont="1" applyFill="1" applyBorder="1" applyAlignment="1">
      <alignment horizontal="center" vertical="center" wrapText="1"/>
    </xf>
    <xf numFmtId="0" fontId="65" fillId="22" borderId="2" xfId="0" applyFont="1" applyFill="1" applyBorder="1" applyAlignment="1">
      <alignment horizontal="center" vertical="center" wrapText="1"/>
    </xf>
    <xf numFmtId="0" fontId="67" fillId="25" borderId="13" xfId="0" applyFont="1" applyFill="1" applyBorder="1" applyAlignment="1">
      <alignment horizontal="center" vertical="center" wrapText="1"/>
    </xf>
    <xf numFmtId="0" fontId="68" fillId="26" borderId="2" xfId="0" applyFont="1" applyFill="1" applyBorder="1" applyAlignment="1">
      <alignment horizontal="center" vertical="center" wrapText="1"/>
    </xf>
    <xf numFmtId="0" fontId="68" fillId="27" borderId="2" xfId="0" applyFont="1" applyFill="1" applyBorder="1" applyAlignment="1">
      <alignment horizontal="center" vertical="center" wrapText="1"/>
    </xf>
    <xf numFmtId="0" fontId="68" fillId="40" borderId="2" xfId="0" applyFont="1" applyFill="1" applyBorder="1" applyAlignment="1">
      <alignment horizontal="center" vertical="center" wrapText="1"/>
    </xf>
    <xf numFmtId="0" fontId="68" fillId="41" borderId="2" xfId="0" applyFont="1" applyFill="1" applyBorder="1" applyAlignment="1">
      <alignment horizontal="center" vertical="center" wrapText="1"/>
    </xf>
    <xf numFmtId="0" fontId="68" fillId="24" borderId="2" xfId="0" applyFont="1" applyFill="1" applyBorder="1" applyAlignment="1">
      <alignment horizontal="center" vertical="center"/>
    </xf>
    <xf numFmtId="0" fontId="68" fillId="12" borderId="2" xfId="0" applyFont="1" applyFill="1" applyBorder="1" applyAlignment="1">
      <alignment horizontal="center" vertical="center" wrapText="1"/>
    </xf>
    <xf numFmtId="0" fontId="69" fillId="42" borderId="2" xfId="0" applyFont="1" applyFill="1" applyBorder="1" applyAlignment="1">
      <alignment horizontal="center" vertical="center" wrapText="1"/>
    </xf>
    <xf numFmtId="0" fontId="69" fillId="43" borderId="2" xfId="0" applyFont="1" applyFill="1" applyBorder="1" applyAlignment="1">
      <alignment horizontal="center" vertical="center" wrapText="1"/>
    </xf>
    <xf numFmtId="0" fontId="68" fillId="46" borderId="2" xfId="0" applyFont="1" applyFill="1" applyBorder="1" applyAlignment="1">
      <alignment horizontal="center" vertical="center" wrapText="1"/>
    </xf>
    <xf numFmtId="0" fontId="65" fillId="7" borderId="8" xfId="0" applyFont="1" applyFill="1" applyBorder="1" applyAlignment="1">
      <alignment horizontal="center" vertical="center" wrapText="1"/>
    </xf>
    <xf numFmtId="171" fontId="10" fillId="7" borderId="4" xfId="0" applyNumberFormat="1" applyFont="1" applyFill="1" applyBorder="1" applyAlignment="1">
      <alignment horizontal="center" vertical="center" wrapText="1"/>
    </xf>
    <xf numFmtId="0" fontId="5" fillId="21" borderId="24" xfId="0" applyFont="1" applyFill="1" applyBorder="1" applyAlignment="1">
      <alignment horizontal="center" vertical="center"/>
    </xf>
    <xf numFmtId="0" fontId="5" fillId="21" borderId="21" xfId="0" applyFont="1" applyFill="1" applyBorder="1" applyAlignment="1">
      <alignment horizontal="center" vertical="center"/>
    </xf>
    <xf numFmtId="0" fontId="25" fillId="42" borderId="9" xfId="0" applyFont="1" applyFill="1" applyBorder="1" applyAlignment="1">
      <alignment horizontal="center" vertical="center"/>
    </xf>
    <xf numFmtId="165" fontId="25" fillId="42" borderId="9" xfId="0" applyNumberFormat="1" applyFont="1" applyFill="1" applyBorder="1" applyAlignment="1">
      <alignment horizontal="right" vertical="center"/>
    </xf>
    <xf numFmtId="0" fontId="25" fillId="43" borderId="9" xfId="0" applyFont="1" applyFill="1" applyBorder="1" applyAlignment="1">
      <alignment horizontal="center" vertical="center"/>
    </xf>
    <xf numFmtId="165" fontId="25" fillId="43" borderId="9" xfId="0" applyNumberFormat="1" applyFont="1" applyFill="1" applyBorder="1" applyAlignment="1">
      <alignment horizontal="right" vertical="center"/>
    </xf>
    <xf numFmtId="0" fontId="16" fillId="23" borderId="2" xfId="9" applyFont="1" applyFill="1" applyBorder="1" applyAlignment="1" applyProtection="1">
      <alignment horizontal="center" vertical="center"/>
      <protection locked="0"/>
    </xf>
    <xf numFmtId="0" fontId="16" fillId="23" borderId="2" xfId="5" applyFont="1" applyFill="1" applyBorder="1" applyAlignment="1" applyProtection="1">
      <alignment vertical="center"/>
      <protection locked="0"/>
    </xf>
    <xf numFmtId="0" fontId="70" fillId="47" borderId="2" xfId="9" applyFont="1" applyFill="1" applyBorder="1" applyAlignment="1" applyProtection="1">
      <alignment horizontal="center" vertical="center"/>
      <protection locked="0"/>
    </xf>
    <xf numFmtId="0" fontId="70" fillId="47" borderId="2" xfId="5" applyFont="1" applyFill="1" applyBorder="1" applyAlignment="1" applyProtection="1">
      <alignment vertical="center"/>
      <protection locked="0"/>
    </xf>
    <xf numFmtId="2" fontId="70" fillId="47" borderId="2" xfId="10" applyNumberFormat="1" applyFont="1" applyFill="1" applyBorder="1" applyAlignment="1" applyProtection="1">
      <alignment horizontal="center" vertical="center" wrapText="1"/>
    </xf>
    <xf numFmtId="2" fontId="70" fillId="28" borderId="2" xfId="10" applyNumberFormat="1" applyFont="1" applyFill="1" applyBorder="1" applyAlignment="1" applyProtection="1">
      <alignment horizontal="center" vertical="center" wrapText="1"/>
    </xf>
    <xf numFmtId="0" fontId="16" fillId="39" borderId="2" xfId="9" applyFont="1" applyFill="1" applyBorder="1" applyAlignment="1" applyProtection="1">
      <alignment horizontal="center" vertical="center"/>
      <protection locked="0"/>
    </xf>
    <xf numFmtId="0" fontId="16" fillId="39" borderId="2" xfId="5" applyFont="1" applyFill="1" applyBorder="1" applyAlignment="1" applyProtection="1">
      <alignment vertical="center"/>
      <protection locked="0"/>
    </xf>
    <xf numFmtId="2" fontId="16" fillId="39" borderId="2" xfId="10" applyNumberFormat="1" applyFont="1" applyFill="1" applyBorder="1" applyAlignment="1" applyProtection="1">
      <alignment horizontal="center" vertical="center" wrapText="1"/>
    </xf>
    <xf numFmtId="0" fontId="16" fillId="25" borderId="2" xfId="9" applyFont="1" applyFill="1" applyBorder="1" applyAlignment="1" applyProtection="1">
      <alignment horizontal="center" vertical="center"/>
      <protection locked="0"/>
    </xf>
    <xf numFmtId="0" fontId="16" fillId="25" borderId="2" xfId="5" applyFont="1" applyFill="1" applyBorder="1" applyAlignment="1" applyProtection="1">
      <alignment vertical="center"/>
      <protection locked="0"/>
    </xf>
    <xf numFmtId="2" fontId="16" fillId="25" borderId="2" xfId="10" applyNumberFormat="1" applyFont="1" applyFill="1" applyBorder="1" applyAlignment="1" applyProtection="1">
      <alignment horizontal="center" vertical="center" wrapText="1"/>
    </xf>
    <xf numFmtId="0" fontId="16" fillId="36" borderId="2" xfId="9" applyFont="1" applyFill="1" applyBorder="1" applyAlignment="1" applyProtection="1">
      <alignment horizontal="center" vertical="center"/>
      <protection locked="0"/>
    </xf>
    <xf numFmtId="0" fontId="16" fillId="36" borderId="2" xfId="5" applyFont="1" applyFill="1" applyBorder="1" applyAlignment="1" applyProtection="1">
      <alignment vertical="center"/>
      <protection locked="0"/>
    </xf>
    <xf numFmtId="2" fontId="16" fillId="36" borderId="2" xfId="10" applyNumberFormat="1" applyFont="1" applyFill="1" applyBorder="1" applyAlignment="1" applyProtection="1">
      <alignment horizontal="center" vertical="center" wrapText="1"/>
    </xf>
    <xf numFmtId="0" fontId="16" fillId="40" borderId="2" xfId="9" applyFont="1" applyFill="1" applyBorder="1" applyAlignment="1" applyProtection="1">
      <alignment horizontal="center" vertical="center"/>
      <protection locked="0"/>
    </xf>
    <xf numFmtId="0" fontId="16" fillId="40" borderId="2" xfId="5" applyFont="1" applyFill="1" applyBorder="1" applyAlignment="1" applyProtection="1">
      <alignment vertical="center"/>
      <protection locked="0"/>
    </xf>
    <xf numFmtId="2" fontId="16" fillId="40" borderId="2" xfId="10" applyNumberFormat="1" applyFont="1" applyFill="1" applyBorder="1" applyAlignment="1" applyProtection="1">
      <alignment horizontal="center" vertical="center" wrapText="1"/>
    </xf>
    <xf numFmtId="0" fontId="16" fillId="41" borderId="2" xfId="9" applyFont="1" applyFill="1" applyBorder="1" applyAlignment="1" applyProtection="1">
      <alignment horizontal="center" vertical="center"/>
      <protection locked="0"/>
    </xf>
    <xf numFmtId="0" fontId="16" fillId="41" borderId="2" xfId="5" applyFont="1" applyFill="1" applyBorder="1" applyAlignment="1" applyProtection="1">
      <alignment vertical="center"/>
      <protection locked="0"/>
    </xf>
    <xf numFmtId="2" fontId="16" fillId="41" borderId="2" xfId="10" applyNumberFormat="1" applyFont="1" applyFill="1" applyBorder="1" applyAlignment="1" applyProtection="1">
      <alignment horizontal="center" vertical="center" wrapText="1"/>
    </xf>
    <xf numFmtId="0" fontId="16" fillId="42" borderId="2" xfId="9" applyFont="1" applyFill="1" applyBorder="1" applyAlignment="1" applyProtection="1">
      <alignment horizontal="center" vertical="center"/>
      <protection locked="0"/>
    </xf>
    <xf numFmtId="0" fontId="16" fillId="42" borderId="2" xfId="5" applyFont="1" applyFill="1" applyBorder="1" applyAlignment="1" applyProtection="1">
      <alignment vertical="center"/>
      <protection locked="0"/>
    </xf>
    <xf numFmtId="2" fontId="16" fillId="42" borderId="2" xfId="10" applyNumberFormat="1" applyFont="1" applyFill="1" applyBorder="1" applyAlignment="1" applyProtection="1">
      <alignment horizontal="center" vertical="center" wrapText="1"/>
    </xf>
    <xf numFmtId="0" fontId="70" fillId="43" borderId="2" xfId="9" applyFont="1" applyFill="1" applyBorder="1" applyAlignment="1" applyProtection="1">
      <alignment horizontal="center" vertical="center"/>
      <protection locked="0"/>
    </xf>
    <xf numFmtId="0" fontId="70" fillId="43" borderId="2" xfId="5" applyFont="1" applyFill="1" applyBorder="1" applyAlignment="1" applyProtection="1">
      <alignment vertical="center"/>
      <protection locked="0"/>
    </xf>
    <xf numFmtId="2" fontId="70" fillId="43" borderId="2" xfId="10" applyNumberFormat="1" applyFont="1" applyFill="1" applyBorder="1" applyAlignment="1" applyProtection="1">
      <alignment horizontal="center" vertical="center" wrapText="1"/>
    </xf>
    <xf numFmtId="0" fontId="0" fillId="7" borderId="2" xfId="0" applyFill="1" applyBorder="1" applyAlignment="1" applyProtection="1">
      <alignment horizontal="center" vertical="center"/>
      <protection locked="0"/>
    </xf>
    <xf numFmtId="0" fontId="17" fillId="30" borderId="8" xfId="0" applyFont="1" applyFill="1" applyBorder="1" applyAlignment="1">
      <alignment horizontal="center" vertical="center"/>
    </xf>
    <xf numFmtId="0" fontId="0" fillId="30" borderId="2" xfId="0" applyFill="1" applyBorder="1" applyAlignment="1" applyProtection="1">
      <alignment horizontal="center" vertical="center"/>
      <protection locked="0"/>
    </xf>
    <xf numFmtId="0" fontId="0" fillId="30" borderId="0" xfId="0" applyFill="1" applyAlignment="1" applyProtection="1">
      <alignment vertical="center"/>
      <protection locked="0"/>
    </xf>
    <xf numFmtId="0" fontId="17" fillId="29" borderId="8" xfId="0" applyFont="1" applyFill="1" applyBorder="1" applyAlignment="1">
      <alignment horizontal="center" vertical="center"/>
    </xf>
    <xf numFmtId="0" fontId="0" fillId="29" borderId="2" xfId="0" applyFill="1" applyBorder="1" applyAlignment="1" applyProtection="1">
      <alignment horizontal="center" vertical="center"/>
      <protection locked="0"/>
    </xf>
    <xf numFmtId="0" fontId="0" fillId="29" borderId="0" xfId="0" applyFill="1" applyAlignment="1" applyProtection="1">
      <alignment vertical="center"/>
      <protection locked="0"/>
    </xf>
    <xf numFmtId="0" fontId="17" fillId="23" borderId="8" xfId="0" applyFont="1" applyFill="1" applyBorder="1" applyAlignment="1">
      <alignment horizontal="center" vertical="center"/>
    </xf>
    <xf numFmtId="0" fontId="0" fillId="23" borderId="6" xfId="0" applyFill="1" applyBorder="1" applyAlignment="1" applyProtection="1">
      <alignment vertical="center"/>
      <protection locked="0"/>
    </xf>
    <xf numFmtId="0" fontId="0" fillId="23" borderId="2" xfId="0" applyFill="1" applyBorder="1" applyAlignment="1" applyProtection="1">
      <alignment horizontal="center" vertical="center"/>
      <protection locked="0"/>
    </xf>
    <xf numFmtId="0" fontId="0" fillId="23" borderId="2" xfId="0" applyFill="1" applyBorder="1" applyAlignment="1" applyProtection="1">
      <alignment vertical="center"/>
      <protection locked="0"/>
    </xf>
    <xf numFmtId="165" fontId="0" fillId="23" borderId="2" xfId="0" applyNumberFormat="1" applyFill="1" applyBorder="1" applyAlignment="1" applyProtection="1">
      <alignment vertical="center"/>
      <protection locked="0"/>
    </xf>
    <xf numFmtId="0" fontId="0" fillId="23" borderId="0" xfId="0" applyFill="1" applyAlignment="1" applyProtection="1">
      <alignment vertical="center"/>
      <protection locked="0"/>
    </xf>
    <xf numFmtId="0" fontId="0" fillId="28" borderId="2" xfId="0" applyFill="1" applyBorder="1" applyAlignment="1" applyProtection="1">
      <alignment horizontal="center" vertical="center"/>
      <protection locked="0"/>
    </xf>
    <xf numFmtId="0" fontId="0" fillId="28" borderId="0" xfId="0" applyFill="1" applyAlignment="1" applyProtection="1">
      <alignment vertical="center"/>
      <protection locked="0"/>
    </xf>
    <xf numFmtId="0" fontId="25" fillId="47" borderId="8" xfId="0" applyFont="1" applyFill="1" applyBorder="1" applyAlignment="1">
      <alignment horizontal="center" vertical="center"/>
    </xf>
    <xf numFmtId="0" fontId="70" fillId="47" borderId="6" xfId="0" applyFont="1" applyFill="1" applyBorder="1" applyAlignment="1" applyProtection="1">
      <alignment vertical="center"/>
      <protection locked="0"/>
    </xf>
    <xf numFmtId="0" fontId="70" fillId="47" borderId="2" xfId="0" applyFont="1" applyFill="1" applyBorder="1" applyAlignment="1" applyProtection="1">
      <alignment horizontal="center" vertical="center"/>
      <protection locked="0"/>
    </xf>
    <xf numFmtId="0" fontId="70" fillId="47" borderId="2" xfId="0" applyFont="1" applyFill="1" applyBorder="1" applyAlignment="1" applyProtection="1">
      <alignment vertical="center"/>
      <protection locked="0"/>
    </xf>
    <xf numFmtId="165" fontId="70" fillId="47" borderId="2" xfId="0" applyNumberFormat="1" applyFont="1" applyFill="1" applyBorder="1" applyAlignment="1" applyProtection="1">
      <alignment vertical="center"/>
      <protection locked="0"/>
    </xf>
    <xf numFmtId="0" fontId="70" fillId="47" borderId="0" xfId="0" applyFont="1" applyFill="1" applyAlignment="1" applyProtection="1">
      <alignment vertical="center"/>
      <protection locked="0"/>
    </xf>
    <xf numFmtId="0" fontId="70" fillId="39" borderId="6" xfId="0" applyFont="1" applyFill="1" applyBorder="1" applyAlignment="1" applyProtection="1">
      <alignment vertical="center"/>
      <protection locked="0"/>
    </xf>
    <xf numFmtId="0" fontId="70" fillId="39" borderId="2" xfId="0" applyFont="1" applyFill="1" applyBorder="1" applyAlignment="1" applyProtection="1">
      <alignment horizontal="center" vertical="center"/>
      <protection locked="0"/>
    </xf>
    <xf numFmtId="0" fontId="70" fillId="39" borderId="2" xfId="0" applyFont="1" applyFill="1" applyBorder="1" applyAlignment="1" applyProtection="1">
      <alignment vertical="center"/>
      <protection locked="0"/>
    </xf>
    <xf numFmtId="165" fontId="70" fillId="39" borderId="2" xfId="0" applyNumberFormat="1" applyFont="1" applyFill="1" applyBorder="1" applyAlignment="1" applyProtection="1">
      <alignment vertical="center"/>
      <protection locked="0"/>
    </xf>
    <xf numFmtId="0" fontId="70" fillId="39" borderId="0" xfId="0" applyFont="1" applyFill="1" applyAlignment="1" applyProtection="1">
      <alignment vertical="center"/>
      <protection locked="0"/>
    </xf>
    <xf numFmtId="0" fontId="70" fillId="22" borderId="6" xfId="0" applyFont="1" applyFill="1" applyBorder="1" applyAlignment="1" applyProtection="1">
      <alignment vertical="center"/>
      <protection locked="0"/>
    </xf>
    <xf numFmtId="0" fontId="70" fillId="22" borderId="2" xfId="0" applyFont="1" applyFill="1" applyBorder="1" applyAlignment="1" applyProtection="1">
      <alignment horizontal="center" vertical="center"/>
      <protection locked="0"/>
    </xf>
    <xf numFmtId="0" fontId="70" fillId="22" borderId="2" xfId="0" applyFont="1" applyFill="1" applyBorder="1" applyAlignment="1" applyProtection="1">
      <alignment vertical="center"/>
      <protection locked="0"/>
    </xf>
    <xf numFmtId="165" fontId="70" fillId="22" borderId="2" xfId="0" applyNumberFormat="1" applyFont="1" applyFill="1" applyBorder="1" applyAlignment="1" applyProtection="1">
      <alignment vertical="center"/>
      <protection locked="0"/>
    </xf>
    <xf numFmtId="0" fontId="70" fillId="22" borderId="0" xfId="0" applyFont="1" applyFill="1" applyAlignment="1" applyProtection="1">
      <alignment vertical="center"/>
      <protection locked="0"/>
    </xf>
    <xf numFmtId="0" fontId="25" fillId="25" borderId="8" xfId="0" applyFont="1" applyFill="1" applyBorder="1" applyAlignment="1">
      <alignment horizontal="center" vertical="center"/>
    </xf>
    <xf numFmtId="0" fontId="70" fillId="25" borderId="6" xfId="0" applyFont="1" applyFill="1" applyBorder="1" applyAlignment="1" applyProtection="1">
      <alignment vertical="center"/>
      <protection locked="0"/>
    </xf>
    <xf numFmtId="0" fontId="70" fillId="25" borderId="2" xfId="0" applyFont="1" applyFill="1" applyBorder="1" applyAlignment="1" applyProtection="1">
      <alignment horizontal="center" vertical="center"/>
      <protection locked="0"/>
    </xf>
    <xf numFmtId="0" fontId="70" fillId="25" borderId="2" xfId="0" applyFont="1" applyFill="1" applyBorder="1" applyAlignment="1" applyProtection="1">
      <alignment vertical="center"/>
      <protection locked="0"/>
    </xf>
    <xf numFmtId="165" fontId="70" fillId="25" borderId="2" xfId="0" applyNumberFormat="1" applyFont="1" applyFill="1" applyBorder="1" applyAlignment="1" applyProtection="1">
      <alignment vertical="center"/>
      <protection locked="0"/>
    </xf>
    <xf numFmtId="0" fontId="70" fillId="25" borderId="0" xfId="0" applyFont="1" applyFill="1" applyAlignment="1" applyProtection="1">
      <alignment vertical="center"/>
      <protection locked="0"/>
    </xf>
    <xf numFmtId="0" fontId="70" fillId="32" borderId="6" xfId="0" applyFont="1" applyFill="1" applyBorder="1" applyAlignment="1" applyProtection="1">
      <alignment vertical="center"/>
      <protection locked="0"/>
    </xf>
    <xf numFmtId="0" fontId="70" fillId="32" borderId="2" xfId="0" applyFont="1" applyFill="1" applyBorder="1" applyAlignment="1" applyProtection="1">
      <alignment horizontal="center" vertical="center"/>
      <protection locked="0"/>
    </xf>
    <xf numFmtId="0" fontId="70" fillId="32" borderId="2" xfId="0" applyFont="1" applyFill="1" applyBorder="1" applyAlignment="1" applyProtection="1">
      <alignment vertical="center"/>
      <protection locked="0"/>
    </xf>
    <xf numFmtId="165" fontId="70" fillId="32" borderId="2" xfId="0" applyNumberFormat="1" applyFont="1" applyFill="1" applyBorder="1" applyAlignment="1" applyProtection="1">
      <alignment vertical="center"/>
      <protection locked="0"/>
    </xf>
    <xf numFmtId="0" fontId="70" fillId="32" borderId="0" xfId="0" applyFont="1" applyFill="1" applyAlignment="1" applyProtection="1">
      <alignment vertical="center"/>
      <protection locked="0"/>
    </xf>
    <xf numFmtId="0" fontId="25" fillId="36" borderId="8" xfId="0" applyFont="1" applyFill="1" applyBorder="1" applyAlignment="1">
      <alignment horizontal="center" vertical="center"/>
    </xf>
    <xf numFmtId="0" fontId="70" fillId="36" borderId="6" xfId="0" applyFont="1" applyFill="1" applyBorder="1" applyAlignment="1" applyProtection="1">
      <alignment vertical="center"/>
      <protection locked="0"/>
    </xf>
    <xf numFmtId="0" fontId="70" fillId="36" borderId="2" xfId="0" applyFont="1" applyFill="1" applyBorder="1" applyAlignment="1" applyProtection="1">
      <alignment horizontal="center" vertical="center"/>
      <protection locked="0"/>
    </xf>
    <xf numFmtId="0" fontId="70" fillId="36" borderId="2" xfId="0" applyFont="1" applyFill="1" applyBorder="1" applyAlignment="1" applyProtection="1">
      <alignment vertical="center"/>
      <protection locked="0"/>
    </xf>
    <xf numFmtId="165" fontId="70" fillId="36" borderId="2" xfId="0" applyNumberFormat="1" applyFont="1" applyFill="1" applyBorder="1" applyAlignment="1" applyProtection="1">
      <alignment vertical="center"/>
      <protection locked="0"/>
    </xf>
    <xf numFmtId="0" fontId="70" fillId="36" borderId="0" xfId="0" applyFont="1" applyFill="1" applyAlignment="1" applyProtection="1">
      <alignment vertical="center"/>
      <protection locked="0"/>
    </xf>
    <xf numFmtId="0" fontId="25" fillId="40" borderId="8" xfId="0" applyFont="1" applyFill="1" applyBorder="1" applyAlignment="1">
      <alignment horizontal="center" vertical="center"/>
    </xf>
    <xf numFmtId="0" fontId="70" fillId="40" borderId="6" xfId="0" applyFont="1" applyFill="1" applyBorder="1" applyAlignment="1" applyProtection="1">
      <alignment vertical="center"/>
      <protection locked="0"/>
    </xf>
    <xf numFmtId="0" fontId="70" fillId="40" borderId="2" xfId="0" applyFont="1" applyFill="1" applyBorder="1" applyAlignment="1" applyProtection="1">
      <alignment horizontal="center" vertical="center"/>
      <protection locked="0"/>
    </xf>
    <xf numFmtId="0" fontId="70" fillId="40" borderId="2" xfId="0" applyFont="1" applyFill="1" applyBorder="1" applyAlignment="1" applyProtection="1">
      <alignment vertical="center"/>
      <protection locked="0"/>
    </xf>
    <xf numFmtId="165" fontId="70" fillId="40" borderId="2" xfId="0" applyNumberFormat="1" applyFont="1" applyFill="1" applyBorder="1" applyAlignment="1" applyProtection="1">
      <alignment vertical="center"/>
      <protection locked="0"/>
    </xf>
    <xf numFmtId="0" fontId="70" fillId="40" borderId="0" xfId="0" applyFont="1" applyFill="1" applyAlignment="1" applyProtection="1">
      <alignment vertical="center"/>
      <protection locked="0"/>
    </xf>
    <xf numFmtId="0" fontId="25" fillId="41" borderId="8" xfId="0" applyFont="1" applyFill="1" applyBorder="1" applyAlignment="1">
      <alignment horizontal="center" vertical="center"/>
    </xf>
    <xf numFmtId="0" fontId="70" fillId="41" borderId="6" xfId="0" applyFont="1" applyFill="1" applyBorder="1" applyAlignment="1" applyProtection="1">
      <alignment vertical="center"/>
      <protection locked="0"/>
    </xf>
    <xf numFmtId="0" fontId="70" fillId="41" borderId="2" xfId="0" applyFont="1" applyFill="1" applyBorder="1" applyAlignment="1" applyProtection="1">
      <alignment horizontal="center" vertical="center"/>
      <protection locked="0"/>
    </xf>
    <xf numFmtId="0" fontId="70" fillId="41" borderId="2" xfId="0" applyFont="1" applyFill="1" applyBorder="1" applyAlignment="1" applyProtection="1">
      <alignment vertical="center"/>
      <protection locked="0"/>
    </xf>
    <xf numFmtId="165" fontId="70" fillId="41" borderId="2" xfId="0" applyNumberFormat="1" applyFont="1" applyFill="1" applyBorder="1" applyAlignment="1" applyProtection="1">
      <alignment vertical="center"/>
      <protection locked="0"/>
    </xf>
    <xf numFmtId="0" fontId="70" fillId="41" borderId="0" xfId="0" applyFont="1" applyFill="1" applyAlignment="1" applyProtection="1">
      <alignment vertical="center"/>
      <protection locked="0"/>
    </xf>
    <xf numFmtId="0" fontId="70" fillId="24" borderId="6" xfId="0" applyFont="1" applyFill="1" applyBorder="1" applyAlignment="1" applyProtection="1">
      <alignment vertical="center"/>
      <protection locked="0"/>
    </xf>
    <xf numFmtId="0" fontId="70" fillId="24" borderId="2" xfId="0" applyFont="1" applyFill="1" applyBorder="1" applyAlignment="1" applyProtection="1">
      <alignment horizontal="center" vertical="center"/>
      <protection locked="0"/>
    </xf>
    <xf numFmtId="0" fontId="70" fillId="24" borderId="2" xfId="0" applyFont="1" applyFill="1" applyBorder="1" applyAlignment="1" applyProtection="1">
      <alignment vertical="center"/>
      <protection locked="0"/>
    </xf>
    <xf numFmtId="165" fontId="70" fillId="24" borderId="2" xfId="0" applyNumberFormat="1" applyFont="1" applyFill="1" applyBorder="1" applyAlignment="1" applyProtection="1">
      <alignment vertical="center"/>
      <protection locked="0"/>
    </xf>
    <xf numFmtId="0" fontId="70" fillId="24" borderId="0" xfId="0" applyFont="1" applyFill="1" applyAlignment="1" applyProtection="1">
      <alignment vertical="center"/>
      <protection locked="0"/>
    </xf>
    <xf numFmtId="0" fontId="70" fillId="12" borderId="6" xfId="0" applyFont="1" applyFill="1" applyBorder="1" applyAlignment="1" applyProtection="1">
      <alignment vertical="center"/>
      <protection locked="0"/>
    </xf>
    <xf numFmtId="0" fontId="70" fillId="12" borderId="2" xfId="0" applyFont="1" applyFill="1" applyBorder="1" applyAlignment="1" applyProtection="1">
      <alignment horizontal="center" vertical="center"/>
      <protection locked="0"/>
    </xf>
    <xf numFmtId="0" fontId="70" fillId="12" borderId="2" xfId="0" applyFont="1" applyFill="1" applyBorder="1" applyAlignment="1" applyProtection="1">
      <alignment vertical="center"/>
      <protection locked="0"/>
    </xf>
    <xf numFmtId="165" fontId="70" fillId="12" borderId="2" xfId="0" applyNumberFormat="1" applyFont="1" applyFill="1" applyBorder="1" applyAlignment="1" applyProtection="1">
      <alignment vertical="center"/>
      <protection locked="0"/>
    </xf>
    <xf numFmtId="0" fontId="70" fillId="12" borderId="0" xfId="0" applyFont="1" applyFill="1" applyAlignment="1" applyProtection="1">
      <alignment vertical="center"/>
      <protection locked="0"/>
    </xf>
    <xf numFmtId="0" fontId="70" fillId="42" borderId="6" xfId="0" applyFont="1" applyFill="1" applyBorder="1" applyAlignment="1" applyProtection="1">
      <alignment vertical="center"/>
      <protection locked="0"/>
    </xf>
    <xf numFmtId="0" fontId="70" fillId="42" borderId="2" xfId="0" applyFont="1" applyFill="1" applyBorder="1" applyAlignment="1" applyProtection="1">
      <alignment horizontal="center" vertical="center"/>
      <protection locked="0"/>
    </xf>
    <xf numFmtId="0" fontId="70" fillId="42" borderId="2" xfId="0" applyFont="1" applyFill="1" applyBorder="1" applyAlignment="1" applyProtection="1">
      <alignment vertical="center"/>
      <protection locked="0"/>
    </xf>
    <xf numFmtId="165" fontId="70" fillId="42" borderId="2" xfId="0" applyNumberFormat="1" applyFont="1" applyFill="1" applyBorder="1" applyAlignment="1" applyProtection="1">
      <alignment vertical="center"/>
      <protection locked="0"/>
    </xf>
    <xf numFmtId="0" fontId="70" fillId="42" borderId="0" xfId="0" applyFont="1" applyFill="1" applyAlignment="1" applyProtection="1">
      <alignment vertical="center"/>
      <protection locked="0"/>
    </xf>
    <xf numFmtId="0" fontId="25" fillId="43" borderId="8" xfId="0" applyFont="1" applyFill="1" applyBorder="1" applyAlignment="1">
      <alignment horizontal="center" vertical="center"/>
    </xf>
    <xf numFmtId="0" fontId="70" fillId="43" borderId="6" xfId="0" applyFont="1" applyFill="1" applyBorder="1" applyAlignment="1" applyProtection="1">
      <alignment vertical="center"/>
      <protection locked="0"/>
    </xf>
    <xf numFmtId="0" fontId="70" fillId="43" borderId="2" xfId="0" applyFont="1" applyFill="1" applyBorder="1" applyAlignment="1" applyProtection="1">
      <alignment horizontal="center" vertical="center"/>
      <protection locked="0"/>
    </xf>
    <xf numFmtId="0" fontId="70" fillId="43" borderId="2" xfId="0" applyFont="1" applyFill="1" applyBorder="1" applyAlignment="1" applyProtection="1">
      <alignment vertical="center"/>
      <protection locked="0"/>
    </xf>
    <xf numFmtId="165" fontId="70" fillId="43" borderId="2" xfId="0" applyNumberFormat="1" applyFont="1" applyFill="1" applyBorder="1" applyAlignment="1" applyProtection="1">
      <alignment vertical="center"/>
      <protection locked="0"/>
    </xf>
    <xf numFmtId="0" fontId="70" fillId="43" borderId="0" xfId="0" applyFont="1" applyFill="1" applyAlignment="1" applyProtection="1">
      <alignment vertical="center"/>
      <protection locked="0"/>
    </xf>
    <xf numFmtId="0" fontId="70" fillId="16" borderId="6" xfId="0" applyFont="1" applyFill="1" applyBorder="1" applyAlignment="1" applyProtection="1">
      <alignment vertical="center"/>
      <protection locked="0"/>
    </xf>
    <xf numFmtId="0" fontId="70" fillId="16" borderId="2" xfId="0" applyFont="1" applyFill="1" applyBorder="1" applyAlignment="1" applyProtection="1">
      <alignment horizontal="center" vertical="center"/>
      <protection locked="0"/>
    </xf>
    <xf numFmtId="0" fontId="70" fillId="16" borderId="2" xfId="0" applyFont="1" applyFill="1" applyBorder="1" applyAlignment="1" applyProtection="1">
      <alignment vertical="center"/>
      <protection locked="0"/>
    </xf>
    <xf numFmtId="165" fontId="70" fillId="16" borderId="2" xfId="0" applyNumberFormat="1" applyFont="1" applyFill="1" applyBorder="1" applyAlignment="1" applyProtection="1">
      <alignment vertical="center"/>
      <protection locked="0"/>
    </xf>
    <xf numFmtId="0" fontId="70" fillId="16" borderId="0" xfId="0" applyFont="1" applyFill="1" applyAlignment="1" applyProtection="1">
      <alignment vertical="center"/>
      <protection locked="0"/>
    </xf>
    <xf numFmtId="165" fontId="16" fillId="7" borderId="2" xfId="10" applyNumberFormat="1" applyFont="1" applyFill="1" applyBorder="1" applyAlignment="1" applyProtection="1">
      <alignment horizontal="center" vertical="center" wrapText="1"/>
    </xf>
    <xf numFmtId="165" fontId="16" fillId="30" borderId="2" xfId="10" applyNumberFormat="1" applyFont="1" applyFill="1" applyBorder="1" applyAlignment="1" applyProtection="1">
      <alignment horizontal="center" vertical="center" wrapText="1"/>
    </xf>
    <xf numFmtId="165" fontId="16" fillId="29" borderId="2" xfId="10" applyNumberFormat="1" applyFont="1" applyFill="1" applyBorder="1" applyAlignment="1" applyProtection="1">
      <alignment horizontal="center" vertical="center" wrapText="1"/>
    </xf>
    <xf numFmtId="165" fontId="16" fillId="23" borderId="2" xfId="10" applyNumberFormat="1" applyFont="1" applyFill="1" applyBorder="1" applyAlignment="1" applyProtection="1">
      <alignment horizontal="center" vertical="center" wrapText="1"/>
    </xf>
    <xf numFmtId="165" fontId="16" fillId="16" borderId="2" xfId="10" applyNumberFormat="1" applyFont="1" applyFill="1" applyBorder="1" applyAlignment="1" applyProtection="1">
      <alignment horizontal="center" vertical="center" wrapText="1"/>
    </xf>
    <xf numFmtId="165" fontId="70" fillId="43" borderId="2" xfId="10" applyNumberFormat="1" applyFont="1" applyFill="1" applyBorder="1" applyAlignment="1" applyProtection="1">
      <alignment horizontal="center" vertical="center" wrapText="1"/>
    </xf>
    <xf numFmtId="165" fontId="70" fillId="42" borderId="2" xfId="10" applyNumberFormat="1" applyFont="1" applyFill="1" applyBorder="1" applyAlignment="1" applyProtection="1">
      <alignment horizontal="center" vertical="center" wrapText="1"/>
    </xf>
    <xf numFmtId="165" fontId="16" fillId="12" borderId="2" xfId="10" applyNumberFormat="1" applyFont="1" applyFill="1" applyBorder="1" applyAlignment="1" applyProtection="1">
      <alignment horizontal="center" vertical="center" wrapText="1"/>
    </xf>
    <xf numFmtId="165" fontId="16" fillId="24" borderId="2" xfId="10" applyNumberFormat="1" applyFont="1" applyFill="1" applyBorder="1" applyAlignment="1" applyProtection="1">
      <alignment horizontal="center" vertical="center" wrapText="1"/>
    </xf>
    <xf numFmtId="165" fontId="16" fillId="41" borderId="2" xfId="10" applyNumberFormat="1" applyFont="1" applyFill="1" applyBorder="1" applyAlignment="1" applyProtection="1">
      <alignment horizontal="center" vertical="center" wrapText="1"/>
    </xf>
    <xf numFmtId="165" fontId="16" fillId="40" borderId="2" xfId="10" applyNumberFormat="1" applyFont="1" applyFill="1" applyBorder="1" applyAlignment="1" applyProtection="1">
      <alignment horizontal="center" vertical="center" wrapText="1"/>
    </xf>
    <xf numFmtId="165" fontId="16" fillId="36" borderId="2" xfId="10" applyNumberFormat="1" applyFont="1" applyFill="1" applyBorder="1" applyAlignment="1" applyProtection="1">
      <alignment horizontal="center" vertical="center" wrapText="1"/>
    </xf>
    <xf numFmtId="165" fontId="16" fillId="32" borderId="2" xfId="10" applyNumberFormat="1" applyFont="1" applyFill="1" applyBorder="1" applyAlignment="1" applyProtection="1">
      <alignment horizontal="center" vertical="center" wrapText="1"/>
    </xf>
    <xf numFmtId="165" fontId="16" fillId="25" borderId="2" xfId="10" applyNumberFormat="1" applyFont="1" applyFill="1" applyBorder="1" applyAlignment="1" applyProtection="1">
      <alignment horizontal="center" vertical="center" wrapText="1"/>
    </xf>
    <xf numFmtId="165" fontId="16" fillId="22" borderId="2" xfId="10" applyNumberFormat="1" applyFont="1" applyFill="1" applyBorder="1" applyAlignment="1" applyProtection="1">
      <alignment horizontal="center" vertical="center" wrapText="1"/>
    </xf>
    <xf numFmtId="165" fontId="16" fillId="39" borderId="2" xfId="10" applyNumberFormat="1" applyFont="1" applyFill="1" applyBorder="1" applyAlignment="1" applyProtection="1">
      <alignment horizontal="center" vertical="center" wrapText="1"/>
    </xf>
    <xf numFmtId="165" fontId="70" fillId="47" borderId="2" xfId="10" applyNumberFormat="1" applyFont="1" applyFill="1" applyBorder="1" applyAlignment="1" applyProtection="1">
      <alignment horizontal="center" vertical="center" wrapText="1"/>
    </xf>
    <xf numFmtId="165" fontId="16" fillId="28" borderId="2" xfId="10" applyNumberFormat="1" applyFont="1" applyFill="1" applyBorder="1" applyAlignment="1" applyProtection="1">
      <alignment horizontal="center" vertical="center" wrapText="1"/>
    </xf>
    <xf numFmtId="0" fontId="55" fillId="46" borderId="8" xfId="0" applyFont="1" applyFill="1" applyBorder="1" applyAlignment="1">
      <alignment horizontal="center" vertical="center" wrapText="1"/>
    </xf>
    <xf numFmtId="0" fontId="0" fillId="23" borderId="2" xfId="0" applyFill="1" applyBorder="1" applyAlignment="1" applyProtection="1">
      <alignment horizontal="center"/>
      <protection locked="0"/>
    </xf>
    <xf numFmtId="0" fontId="0" fillId="23" borderId="2" xfId="0" applyFill="1" applyBorder="1" applyProtection="1">
      <protection locked="0"/>
    </xf>
    <xf numFmtId="2" fontId="0" fillId="23" borderId="2" xfId="2" applyNumberFormat="1" applyFont="1" applyFill="1" applyBorder="1" applyProtection="1">
      <protection locked="0"/>
    </xf>
    <xf numFmtId="164" fontId="0" fillId="23" borderId="2" xfId="2" applyFont="1" applyFill="1" applyBorder="1" applyProtection="1">
      <protection locked="0"/>
    </xf>
    <xf numFmtId="164" fontId="0" fillId="23" borderId="2" xfId="2" applyFont="1" applyFill="1" applyBorder="1" applyProtection="1"/>
    <xf numFmtId="0" fontId="70" fillId="47" borderId="2" xfId="0" applyFont="1" applyFill="1" applyBorder="1" applyAlignment="1" applyProtection="1">
      <alignment horizontal="center"/>
      <protection locked="0"/>
    </xf>
    <xf numFmtId="0" fontId="70" fillId="47" borderId="2" xfId="0" applyFont="1" applyFill="1" applyBorder="1" applyProtection="1">
      <protection locked="0"/>
    </xf>
    <xf numFmtId="2" fontId="70" fillId="47" borderId="2" xfId="2" applyNumberFormat="1" applyFont="1" applyFill="1" applyBorder="1" applyProtection="1">
      <protection locked="0"/>
    </xf>
    <xf numFmtId="164" fontId="70" fillId="47" borderId="2" xfId="2" applyFont="1" applyFill="1" applyBorder="1" applyProtection="1">
      <protection locked="0"/>
    </xf>
    <xf numFmtId="164" fontId="70" fillId="47" borderId="2" xfId="2" applyFont="1" applyFill="1" applyBorder="1" applyProtection="1"/>
    <xf numFmtId="0" fontId="0" fillId="39" borderId="2" xfId="0" applyFill="1" applyBorder="1" applyAlignment="1" applyProtection="1">
      <alignment horizontal="center"/>
      <protection locked="0"/>
    </xf>
    <xf numFmtId="0" fontId="0" fillId="39" borderId="2" xfId="0" applyFill="1" applyBorder="1" applyProtection="1">
      <protection locked="0"/>
    </xf>
    <xf numFmtId="2" fontId="0" fillId="39" borderId="2" xfId="2" applyNumberFormat="1" applyFont="1" applyFill="1" applyBorder="1" applyProtection="1">
      <protection locked="0"/>
    </xf>
    <xf numFmtId="164" fontId="0" fillId="39" borderId="2" xfId="2" applyFont="1" applyFill="1" applyBorder="1" applyProtection="1">
      <protection locked="0"/>
    </xf>
    <xf numFmtId="164" fontId="0" fillId="39" borderId="2" xfId="2" applyFont="1" applyFill="1" applyBorder="1" applyProtection="1"/>
    <xf numFmtId="0" fontId="0" fillId="25" borderId="2" xfId="0" applyFill="1" applyBorder="1" applyAlignment="1" applyProtection="1">
      <alignment horizontal="center"/>
      <protection locked="0"/>
    </xf>
    <xf numFmtId="0" fontId="0" fillId="25" borderId="2" xfId="0" applyFill="1" applyBorder="1" applyProtection="1">
      <protection locked="0"/>
    </xf>
    <xf numFmtId="2" fontId="0" fillId="25" borderId="2" xfId="2" applyNumberFormat="1" applyFont="1" applyFill="1" applyBorder="1" applyProtection="1">
      <protection locked="0"/>
    </xf>
    <xf numFmtId="164" fontId="0" fillId="25" borderId="2" xfId="2" applyFont="1" applyFill="1" applyBorder="1" applyProtection="1">
      <protection locked="0"/>
    </xf>
    <xf numFmtId="164" fontId="0" fillId="25" borderId="2" xfId="2" applyFont="1" applyFill="1" applyBorder="1" applyProtection="1"/>
    <xf numFmtId="0" fontId="0" fillId="36" borderId="2" xfId="0" applyFill="1" applyBorder="1" applyAlignment="1" applyProtection="1">
      <alignment horizontal="center"/>
      <protection locked="0"/>
    </xf>
    <xf numFmtId="0" fontId="0" fillId="36" borderId="2" xfId="0" applyFill="1" applyBorder="1" applyProtection="1">
      <protection locked="0"/>
    </xf>
    <xf numFmtId="2" fontId="0" fillId="36" borderId="2" xfId="2" applyNumberFormat="1" applyFont="1" applyFill="1" applyBorder="1" applyProtection="1">
      <protection locked="0"/>
    </xf>
    <xf numFmtId="164" fontId="0" fillId="36" borderId="2" xfId="2" applyFont="1" applyFill="1" applyBorder="1" applyProtection="1">
      <protection locked="0"/>
    </xf>
    <xf numFmtId="164" fontId="0" fillId="36" borderId="2" xfId="2" applyFont="1" applyFill="1" applyBorder="1" applyProtection="1"/>
    <xf numFmtId="0" fontId="0" fillId="40" borderId="2" xfId="0" applyFill="1" applyBorder="1" applyAlignment="1" applyProtection="1">
      <alignment horizontal="center"/>
      <protection locked="0"/>
    </xf>
    <xf numFmtId="0" fontId="0" fillId="40" borderId="2" xfId="0" applyFill="1" applyBorder="1" applyProtection="1">
      <protection locked="0"/>
    </xf>
    <xf numFmtId="2" fontId="0" fillId="40" borderId="2" xfId="2" applyNumberFormat="1" applyFont="1" applyFill="1" applyBorder="1" applyProtection="1">
      <protection locked="0"/>
    </xf>
    <xf numFmtId="164" fontId="0" fillId="40" borderId="2" xfId="2" applyFont="1" applyFill="1" applyBorder="1" applyProtection="1">
      <protection locked="0"/>
    </xf>
    <xf numFmtId="164" fontId="0" fillId="40" borderId="2" xfId="2" applyFont="1" applyFill="1" applyBorder="1" applyProtection="1"/>
    <xf numFmtId="0" fontId="0" fillId="41" borderId="2" xfId="0" applyFill="1" applyBorder="1" applyAlignment="1" applyProtection="1">
      <alignment horizontal="center"/>
      <protection locked="0"/>
    </xf>
    <xf numFmtId="0" fontId="0" fillId="41" borderId="2" xfId="0" applyFill="1" applyBorder="1" applyProtection="1">
      <protection locked="0"/>
    </xf>
    <xf numFmtId="2" fontId="0" fillId="41" borderId="2" xfId="2" applyNumberFormat="1" applyFont="1" applyFill="1" applyBorder="1" applyProtection="1">
      <protection locked="0"/>
    </xf>
    <xf numFmtId="164" fontId="0" fillId="41" borderId="2" xfId="2" applyFont="1" applyFill="1" applyBorder="1" applyProtection="1">
      <protection locked="0"/>
    </xf>
    <xf numFmtId="164" fontId="0" fillId="41" borderId="2" xfId="2" applyFont="1" applyFill="1" applyBorder="1" applyProtection="1"/>
    <xf numFmtId="0" fontId="0" fillId="42" borderId="2" xfId="0" applyFill="1" applyBorder="1" applyAlignment="1" applyProtection="1">
      <alignment horizontal="center"/>
      <protection locked="0"/>
    </xf>
    <xf numFmtId="0" fontId="0" fillId="42" borderId="2" xfId="0" applyFill="1" applyBorder="1" applyProtection="1">
      <protection locked="0"/>
    </xf>
    <xf numFmtId="2" fontId="0" fillId="42" borderId="2" xfId="2" applyNumberFormat="1" applyFont="1" applyFill="1" applyBorder="1" applyProtection="1">
      <protection locked="0"/>
    </xf>
    <xf numFmtId="164" fontId="0" fillId="42" borderId="2" xfId="2" applyFont="1" applyFill="1" applyBorder="1" applyProtection="1">
      <protection locked="0"/>
    </xf>
    <xf numFmtId="164" fontId="0" fillId="42" borderId="2" xfId="2" applyFont="1" applyFill="1" applyBorder="1" applyProtection="1"/>
    <xf numFmtId="0" fontId="0" fillId="43" borderId="2" xfId="0" applyFill="1" applyBorder="1" applyAlignment="1" applyProtection="1">
      <alignment horizontal="center"/>
      <protection locked="0"/>
    </xf>
    <xf numFmtId="0" fontId="0" fillId="43" borderId="2" xfId="0" applyFill="1" applyBorder="1" applyProtection="1">
      <protection locked="0"/>
    </xf>
    <xf numFmtId="2" fontId="0" fillId="43" borderId="2" xfId="2" applyNumberFormat="1" applyFont="1" applyFill="1" applyBorder="1" applyProtection="1">
      <protection locked="0"/>
    </xf>
    <xf numFmtId="164" fontId="0" fillId="43" borderId="2" xfId="2" applyFont="1" applyFill="1" applyBorder="1" applyProtection="1">
      <protection locked="0"/>
    </xf>
    <xf numFmtId="164" fontId="0" fillId="43" borderId="2" xfId="2" applyFont="1" applyFill="1" applyBorder="1" applyProtection="1"/>
    <xf numFmtId="165" fontId="56" fillId="12" borderId="2" xfId="0" applyNumberFormat="1" applyFont="1" applyFill="1" applyBorder="1" applyAlignment="1">
      <alignment horizontal="right" vertical="center"/>
    </xf>
    <xf numFmtId="0" fontId="0" fillId="48" borderId="6" xfId="0" applyFill="1" applyBorder="1" applyAlignment="1" applyProtection="1">
      <alignment vertical="center"/>
      <protection locked="0"/>
    </xf>
    <xf numFmtId="0" fontId="0" fillId="48" borderId="2" xfId="0" applyFill="1" applyBorder="1" applyAlignment="1" applyProtection="1">
      <alignment vertical="center"/>
      <protection locked="0"/>
    </xf>
    <xf numFmtId="0" fontId="0" fillId="39" borderId="6" xfId="0" applyFill="1" applyBorder="1" applyAlignment="1" applyProtection="1">
      <alignment vertical="center"/>
      <protection locked="0"/>
    </xf>
    <xf numFmtId="0" fontId="0" fillId="39" borderId="2" xfId="0" applyFill="1" applyBorder="1" applyAlignment="1" applyProtection="1">
      <alignment vertical="center"/>
      <protection locked="0"/>
    </xf>
    <xf numFmtId="0" fontId="0" fillId="25" borderId="6" xfId="0" applyFill="1" applyBorder="1" applyAlignment="1" applyProtection="1">
      <alignment vertical="center"/>
      <protection locked="0"/>
    </xf>
    <xf numFmtId="0" fontId="0" fillId="25" borderId="2" xfId="0" applyFill="1" applyBorder="1" applyAlignment="1" applyProtection="1">
      <alignment vertical="center"/>
      <protection locked="0"/>
    </xf>
    <xf numFmtId="0" fontId="0" fillId="36" borderId="6" xfId="0" applyFill="1" applyBorder="1" applyAlignment="1" applyProtection="1">
      <alignment vertical="center"/>
      <protection locked="0"/>
    </xf>
    <xf numFmtId="0" fontId="0" fillId="36" borderId="2" xfId="0" applyFill="1" applyBorder="1" applyAlignment="1" applyProtection="1">
      <alignment vertical="center"/>
      <protection locked="0"/>
    </xf>
    <xf numFmtId="0" fontId="0" fillId="40" borderId="6" xfId="0" applyFill="1" applyBorder="1" applyAlignment="1" applyProtection="1">
      <alignment vertical="center"/>
      <protection locked="0"/>
    </xf>
    <xf numFmtId="0" fontId="0" fillId="40" borderId="2" xfId="0" applyFill="1" applyBorder="1" applyAlignment="1" applyProtection="1">
      <alignment vertical="center"/>
      <protection locked="0"/>
    </xf>
    <xf numFmtId="0" fontId="0" fillId="41" borderId="6" xfId="0" applyFill="1" applyBorder="1" applyAlignment="1" applyProtection="1">
      <alignment vertical="center"/>
      <protection locked="0"/>
    </xf>
    <xf numFmtId="0" fontId="0" fillId="41" borderId="2" xfId="0" applyFill="1" applyBorder="1" applyAlignment="1" applyProtection="1">
      <alignment vertical="center"/>
      <protection locked="0"/>
    </xf>
    <xf numFmtId="0" fontId="0" fillId="42" borderId="6" xfId="0" applyFill="1" applyBorder="1" applyAlignment="1" applyProtection="1">
      <alignment vertical="center"/>
      <protection locked="0"/>
    </xf>
    <xf numFmtId="0" fontId="0" fillId="42" borderId="2" xfId="0" applyFill="1" applyBorder="1" applyAlignment="1" applyProtection="1">
      <alignment vertical="center"/>
      <protection locked="0"/>
    </xf>
    <xf numFmtId="0" fontId="0" fillId="43" borderId="6" xfId="0" applyFill="1" applyBorder="1" applyAlignment="1" applyProtection="1">
      <alignment vertical="center"/>
      <protection locked="0"/>
    </xf>
    <xf numFmtId="0" fontId="0" fillId="43" borderId="2" xfId="0" applyFill="1" applyBorder="1" applyAlignment="1" applyProtection="1">
      <alignment vertical="center"/>
      <protection locked="0"/>
    </xf>
    <xf numFmtId="171" fontId="6" fillId="4" borderId="0" xfId="0" applyNumberFormat="1" applyFont="1" applyFill="1" applyAlignment="1">
      <alignment horizontal="center" vertical="center"/>
    </xf>
    <xf numFmtId="165" fontId="0" fillId="0" borderId="1" xfId="0" applyNumberFormat="1" applyBorder="1" applyAlignment="1">
      <alignment vertical="center"/>
    </xf>
    <xf numFmtId="0" fontId="68" fillId="46" borderId="13" xfId="0" applyFont="1" applyFill="1" applyBorder="1" applyAlignment="1">
      <alignment horizontal="center" vertical="center" wrapText="1"/>
    </xf>
    <xf numFmtId="168" fontId="55" fillId="46" borderId="13" xfId="0" applyNumberFormat="1" applyFont="1" applyFill="1" applyBorder="1" applyAlignment="1">
      <alignment horizontal="center" vertical="center" wrapText="1"/>
    </xf>
    <xf numFmtId="165" fontId="0" fillId="0" borderId="13" xfId="0" applyNumberFormat="1" applyBorder="1" applyAlignment="1">
      <alignment vertical="center"/>
    </xf>
    <xf numFmtId="168" fontId="29" fillId="8" borderId="2" xfId="0" applyNumberFormat="1" applyFont="1" applyFill="1" applyBorder="1" applyAlignment="1">
      <alignment horizontal="center" vertical="center"/>
    </xf>
    <xf numFmtId="0" fontId="34" fillId="43" borderId="2" xfId="0" applyFont="1" applyFill="1" applyBorder="1" applyAlignment="1">
      <alignment horizontal="center" vertical="center" wrapText="1"/>
    </xf>
    <xf numFmtId="168" fontId="29" fillId="2" borderId="9" xfId="0" applyNumberFormat="1" applyFont="1" applyFill="1" applyBorder="1" applyAlignment="1">
      <alignment horizontal="center"/>
    </xf>
    <xf numFmtId="0" fontId="0" fillId="0" borderId="2" xfId="0" applyBorder="1"/>
    <xf numFmtId="0" fontId="0" fillId="0" borderId="8" xfId="0" applyBorder="1"/>
    <xf numFmtId="168" fontId="0" fillId="0" borderId="8" xfId="0" applyNumberFormat="1" applyBorder="1"/>
    <xf numFmtId="168" fontId="0" fillId="0" borderId="2" xfId="0" applyNumberFormat="1" applyBorder="1"/>
    <xf numFmtId="0" fontId="56" fillId="49" borderId="2" xfId="0" applyFont="1" applyFill="1" applyBorder="1" applyAlignment="1">
      <alignment horizontal="center" vertical="center"/>
    </xf>
    <xf numFmtId="0" fontId="56" fillId="49" borderId="2" xfId="0" applyFont="1" applyFill="1" applyBorder="1" applyAlignment="1">
      <alignment horizontal="left" vertical="center"/>
    </xf>
    <xf numFmtId="0" fontId="56" fillId="49" borderId="2" xfId="0" applyFont="1" applyFill="1" applyBorder="1" applyAlignment="1">
      <alignment vertical="center"/>
    </xf>
    <xf numFmtId="168" fontId="56" fillId="49" borderId="2" xfId="0" applyNumberFormat="1" applyFont="1" applyFill="1" applyBorder="1" applyAlignment="1">
      <alignment horizontal="center" vertical="center"/>
    </xf>
    <xf numFmtId="165" fontId="56" fillId="49" borderId="2" xfId="0" applyNumberFormat="1" applyFont="1" applyFill="1" applyBorder="1" applyAlignment="1">
      <alignment horizontal="right" vertical="center"/>
    </xf>
    <xf numFmtId="0" fontId="25" fillId="49" borderId="13" xfId="0" applyFont="1" applyFill="1" applyBorder="1" applyAlignment="1">
      <alignment horizontal="center" vertical="center"/>
    </xf>
    <xf numFmtId="0" fontId="25" fillId="49" borderId="7" xfId="0" applyFont="1" applyFill="1" applyBorder="1" applyAlignment="1">
      <alignment horizontal="center" vertical="center"/>
    </xf>
    <xf numFmtId="0" fontId="25" fillId="49" borderId="8" xfId="0" applyFont="1" applyFill="1" applyBorder="1" applyAlignment="1">
      <alignment horizontal="center" vertical="center"/>
    </xf>
    <xf numFmtId="0" fontId="39" fillId="49" borderId="11" xfId="0" applyFont="1" applyFill="1" applyBorder="1" applyAlignment="1">
      <alignment horizontal="center" vertical="center"/>
    </xf>
    <xf numFmtId="0" fontId="39" fillId="49" borderId="9" xfId="0" applyFont="1" applyFill="1" applyBorder="1" applyAlignment="1">
      <alignment horizontal="center" vertical="center"/>
    </xf>
    <xf numFmtId="165" fontId="39" fillId="49" borderId="9" xfId="0" applyNumberFormat="1" applyFont="1" applyFill="1" applyBorder="1" applyAlignment="1">
      <alignment horizontal="right" vertical="center"/>
    </xf>
    <xf numFmtId="0" fontId="39" fillId="49" borderId="7" xfId="0" applyFont="1" applyFill="1" applyBorder="1" applyAlignment="1">
      <alignment horizontal="center" vertical="center"/>
    </xf>
    <xf numFmtId="0" fontId="16" fillId="49" borderId="2" xfId="9" applyFont="1" applyFill="1" applyBorder="1" applyAlignment="1" applyProtection="1">
      <alignment horizontal="center" vertical="center"/>
      <protection locked="0"/>
    </xf>
    <xf numFmtId="0" fontId="16" fillId="49" borderId="2" xfId="5" applyFont="1" applyFill="1" applyBorder="1" applyAlignment="1" applyProtection="1">
      <alignment vertical="center"/>
      <protection locked="0"/>
    </xf>
    <xf numFmtId="2" fontId="16" fillId="49" borderId="2" xfId="10" applyNumberFormat="1" applyFont="1" applyFill="1" applyBorder="1" applyAlignment="1" applyProtection="1">
      <alignment horizontal="center" vertical="center" wrapText="1"/>
    </xf>
    <xf numFmtId="0" fontId="70" fillId="49" borderId="6" xfId="0" applyFont="1" applyFill="1" applyBorder="1" applyAlignment="1" applyProtection="1">
      <alignment vertical="center"/>
      <protection locked="0"/>
    </xf>
    <xf numFmtId="0" fontId="70" fillId="49" borderId="2" xfId="0" applyFont="1" applyFill="1" applyBorder="1" applyAlignment="1" applyProtection="1">
      <alignment horizontal="center" vertical="center"/>
      <protection locked="0"/>
    </xf>
    <xf numFmtId="0" fontId="70" fillId="49" borderId="2" xfId="0" applyFont="1" applyFill="1" applyBorder="1" applyAlignment="1" applyProtection="1">
      <alignment vertical="center"/>
      <protection locked="0"/>
    </xf>
    <xf numFmtId="165" fontId="70" fillId="49" borderId="2" xfId="0" applyNumberFormat="1" applyFont="1" applyFill="1" applyBorder="1" applyAlignment="1" applyProtection="1">
      <alignment vertical="center"/>
      <protection locked="0"/>
    </xf>
    <xf numFmtId="165" fontId="16" fillId="49" borderId="2" xfId="10" applyNumberFormat="1" applyFont="1" applyFill="1" applyBorder="1" applyAlignment="1" applyProtection="1">
      <alignment horizontal="center" vertical="center" wrapText="1"/>
    </xf>
    <xf numFmtId="0" fontId="0" fillId="49" borderId="6" xfId="0" applyFill="1" applyBorder="1" applyAlignment="1" applyProtection="1">
      <alignment vertical="center"/>
      <protection locked="0"/>
    </xf>
    <xf numFmtId="0" fontId="0" fillId="49" borderId="2" xfId="0" applyFill="1" applyBorder="1" applyAlignment="1" applyProtection="1">
      <alignment vertical="center"/>
      <protection locked="0"/>
    </xf>
    <xf numFmtId="0" fontId="55" fillId="50" borderId="8" xfId="0" applyFont="1" applyFill="1" applyBorder="1" applyAlignment="1">
      <alignment horizontal="center" vertical="center" wrapText="1"/>
    </xf>
    <xf numFmtId="0" fontId="0" fillId="49" borderId="2" xfId="0" applyFill="1" applyBorder="1" applyAlignment="1" applyProtection="1">
      <alignment horizontal="center"/>
      <protection locked="0"/>
    </xf>
    <xf numFmtId="0" fontId="0" fillId="49" borderId="2" xfId="0" applyFill="1" applyBorder="1" applyProtection="1">
      <protection locked="0"/>
    </xf>
    <xf numFmtId="2" fontId="0" fillId="49" borderId="2" xfId="2" applyNumberFormat="1" applyFont="1" applyFill="1" applyBorder="1" applyProtection="1">
      <protection locked="0"/>
    </xf>
    <xf numFmtId="164" fontId="0" fillId="49" borderId="2" xfId="2" applyFont="1" applyFill="1" applyBorder="1" applyProtection="1">
      <protection locked="0"/>
    </xf>
    <xf numFmtId="164" fontId="0" fillId="49" borderId="2" xfId="2" applyFont="1" applyFill="1" applyBorder="1" applyProtection="1"/>
    <xf numFmtId="0" fontId="68" fillId="50" borderId="13" xfId="0" applyFont="1" applyFill="1" applyBorder="1" applyAlignment="1">
      <alignment horizontal="center" vertical="center" wrapText="1"/>
    </xf>
    <xf numFmtId="168" fontId="55" fillId="50" borderId="13" xfId="0" applyNumberFormat="1" applyFont="1" applyFill="1" applyBorder="1" applyAlignment="1">
      <alignment horizontal="center" vertical="center" wrapText="1"/>
    </xf>
    <xf numFmtId="0" fontId="20" fillId="7" borderId="0" xfId="0" applyFont="1" applyFill="1" applyAlignment="1">
      <alignment horizontal="center" vertical="center"/>
    </xf>
    <xf numFmtId="0" fontId="34" fillId="9" borderId="9" xfId="0" applyFont="1" applyFill="1" applyBorder="1" applyAlignment="1">
      <alignment horizontal="center" vertical="center"/>
    </xf>
    <xf numFmtId="165" fontId="42" fillId="7" borderId="0" xfId="0" applyNumberFormat="1" applyFont="1" applyFill="1" applyAlignment="1">
      <alignment horizontal="center" vertical="center"/>
    </xf>
    <xf numFmtId="165" fontId="28" fillId="5" borderId="2" xfId="0" applyNumberFormat="1" applyFont="1" applyFill="1" applyBorder="1" applyAlignment="1" applyProtection="1">
      <alignment horizontal="center" vertical="center"/>
      <protection locked="0"/>
    </xf>
    <xf numFmtId="0" fontId="71" fillId="0" borderId="2" xfId="0" applyFont="1" applyBorder="1" applyAlignment="1">
      <alignment vertical="center"/>
    </xf>
    <xf numFmtId="0" fontId="71" fillId="0" borderId="2" xfId="0" applyFont="1" applyBorder="1" applyAlignment="1">
      <alignment vertical="center" wrapText="1"/>
    </xf>
    <xf numFmtId="0" fontId="0" fillId="0" borderId="0" xfId="0" applyAlignment="1">
      <alignment horizontal="center" vertical="top" wrapText="1"/>
    </xf>
    <xf numFmtId="0" fontId="29" fillId="0" borderId="10" xfId="0" applyFont="1" applyBorder="1" applyAlignment="1">
      <alignment horizontal="left"/>
    </xf>
    <xf numFmtId="0" fontId="29" fillId="2" borderId="2" xfId="0" applyFont="1" applyFill="1" applyBorder="1" applyAlignment="1">
      <alignment horizontal="center" vertical="center"/>
    </xf>
    <xf numFmtId="165" fontId="34" fillId="42" borderId="2" xfId="0" applyNumberFormat="1" applyFont="1" applyFill="1" applyBorder="1" applyAlignment="1">
      <alignment horizontal="right" vertical="center"/>
    </xf>
    <xf numFmtId="0" fontId="72" fillId="9" borderId="24" xfId="0" applyFont="1" applyFill="1" applyBorder="1" applyAlignment="1">
      <alignment horizontal="center" vertical="center"/>
    </xf>
    <xf numFmtId="171" fontId="72" fillId="9" borderId="27" xfId="0" applyNumberFormat="1" applyFont="1" applyFill="1" applyBorder="1" applyAlignment="1">
      <alignment horizontal="center" vertical="center"/>
    </xf>
    <xf numFmtId="165" fontId="72" fillId="9" borderId="26" xfId="0" applyNumberFormat="1" applyFont="1" applyFill="1" applyBorder="1" applyAlignment="1">
      <alignment horizontal="center" vertical="center"/>
    </xf>
    <xf numFmtId="165" fontId="72" fillId="21" borderId="21" xfId="0" applyNumberFormat="1" applyFont="1" applyFill="1" applyBorder="1" applyAlignment="1">
      <alignment horizontal="center"/>
    </xf>
    <xf numFmtId="165" fontId="72" fillId="21" borderId="25" xfId="0" applyNumberFormat="1" applyFont="1" applyFill="1" applyBorder="1" applyAlignment="1">
      <alignment horizontal="center"/>
    </xf>
    <xf numFmtId="0" fontId="73" fillId="0" borderId="0" xfId="0" applyFont="1"/>
    <xf numFmtId="0" fontId="17" fillId="49" borderId="7" xfId="0" applyFont="1" applyFill="1" applyBorder="1" applyAlignment="1">
      <alignment horizontal="center" vertical="center"/>
    </xf>
    <xf numFmtId="0" fontId="0" fillId="0" borderId="2" xfId="0" applyBorder="1" applyAlignment="1">
      <alignment horizontal="center"/>
    </xf>
    <xf numFmtId="0" fontId="0" fillId="4" borderId="2" xfId="0" applyFill="1" applyBorder="1" applyAlignment="1">
      <alignment horizontal="center"/>
    </xf>
    <xf numFmtId="0" fontId="0" fillId="4" borderId="2" xfId="0" applyFill="1" applyBorder="1" applyAlignment="1" applyProtection="1">
      <alignment horizontal="left"/>
      <protection locked="0"/>
    </xf>
    <xf numFmtId="0" fontId="0" fillId="4" borderId="2" xfId="0" applyFill="1" applyBorder="1" applyAlignment="1" applyProtection="1">
      <alignment vertical="center"/>
      <protection locked="0"/>
    </xf>
    <xf numFmtId="165" fontId="0" fillId="4" borderId="2" xfId="0" applyNumberFormat="1" applyFill="1" applyBorder="1" applyAlignment="1" applyProtection="1">
      <alignment vertical="center"/>
      <protection locked="0"/>
    </xf>
    <xf numFmtId="0" fontId="0" fillId="0" borderId="2" xfId="0" applyBorder="1" applyAlignment="1">
      <alignment horizontal="left"/>
    </xf>
    <xf numFmtId="0" fontId="29" fillId="15" borderId="9" xfId="0" applyFont="1" applyFill="1" applyBorder="1" applyAlignment="1">
      <alignment horizontal="center"/>
    </xf>
    <xf numFmtId="0" fontId="29" fillId="12" borderId="9" xfId="0" applyFont="1" applyFill="1" applyBorder="1" applyAlignment="1">
      <alignment horizontal="center"/>
    </xf>
    <xf numFmtId="0" fontId="57" fillId="2" borderId="9" xfId="0" applyFont="1" applyFill="1" applyBorder="1"/>
    <xf numFmtId="0" fontId="61" fillId="0" borderId="9" xfId="0" applyFont="1" applyBorder="1" applyAlignment="1">
      <alignment horizontal="center"/>
    </xf>
    <xf numFmtId="0" fontId="75" fillId="0" borderId="9" xfId="0" applyFont="1" applyBorder="1" applyAlignment="1">
      <alignment horizontal="center"/>
    </xf>
    <xf numFmtId="0" fontId="75" fillId="0" borderId="9" xfId="0" applyFont="1" applyBorder="1" applyAlignment="1">
      <alignment horizontal="left"/>
    </xf>
    <xf numFmtId="0" fontId="30" fillId="11" borderId="2" xfId="0" applyFont="1" applyFill="1" applyBorder="1" applyAlignment="1">
      <alignment horizontal="left" vertical="center" wrapText="1"/>
    </xf>
    <xf numFmtId="0" fontId="64" fillId="7" borderId="2" xfId="0" applyFont="1" applyFill="1" applyBorder="1" applyAlignment="1">
      <alignment horizontal="left" vertical="center"/>
    </xf>
    <xf numFmtId="0" fontId="77" fillId="2" borderId="2" xfId="0" applyFont="1" applyFill="1" applyBorder="1" applyAlignment="1">
      <alignment horizontal="left" vertical="center"/>
    </xf>
    <xf numFmtId="0" fontId="0" fillId="2" borderId="0" xfId="0" applyFill="1" applyAlignment="1">
      <alignment horizontal="left" wrapText="1"/>
    </xf>
    <xf numFmtId="0" fontId="0" fillId="0" borderId="0" xfId="5" applyFont="1" applyAlignment="1">
      <alignment horizontal="left" wrapText="1"/>
    </xf>
    <xf numFmtId="0" fontId="14" fillId="3" borderId="0" xfId="5" applyFont="1" applyFill="1" applyAlignment="1">
      <alignment horizontal="center" vertical="center"/>
    </xf>
    <xf numFmtId="0" fontId="10" fillId="0" borderId="0" xfId="5" applyFont="1" applyAlignment="1">
      <alignment horizontal="center" wrapText="1"/>
    </xf>
    <xf numFmtId="0" fontId="7" fillId="0" borderId="0" xfId="5" applyFont="1" applyAlignment="1">
      <alignment horizontal="left" vertical="top" wrapText="1"/>
    </xf>
    <xf numFmtId="0" fontId="1" fillId="2" borderId="0" xfId="5" applyFill="1" applyAlignment="1">
      <alignment horizontal="left" vertical="center" wrapText="1"/>
    </xf>
    <xf numFmtId="0" fontId="40" fillId="3" borderId="2" xfId="0" applyFont="1" applyFill="1" applyBorder="1" applyAlignment="1">
      <alignment horizontal="center" vertical="center"/>
    </xf>
    <xf numFmtId="0" fontId="20" fillId="7" borderId="2" xfId="0" applyFont="1" applyFill="1" applyBorder="1" applyAlignment="1">
      <alignment horizontal="center" vertical="center"/>
    </xf>
    <xf numFmtId="0" fontId="40" fillId="3" borderId="0" xfId="0" applyFont="1" applyFill="1" applyAlignment="1">
      <alignment horizontal="center" vertical="center"/>
    </xf>
    <xf numFmtId="0" fontId="63" fillId="44" borderId="7" xfId="0" applyFont="1" applyFill="1" applyBorder="1" applyAlignment="1">
      <alignment horizontal="center" vertical="center" wrapText="1"/>
    </xf>
    <xf numFmtId="0" fontId="63" fillId="45" borderId="7" xfId="0" applyFont="1" applyFill="1" applyBorder="1" applyAlignment="1">
      <alignment horizontal="center" vertical="center" wrapText="1"/>
    </xf>
    <xf numFmtId="0" fontId="17" fillId="24" borderId="7" xfId="0" applyFont="1" applyFill="1" applyBorder="1" applyAlignment="1">
      <alignment horizontal="center" vertical="center" wrapText="1"/>
    </xf>
    <xf numFmtId="0" fontId="39" fillId="12" borderId="7" xfId="0" applyFont="1" applyFill="1" applyBorder="1" applyAlignment="1">
      <alignment horizontal="center" vertical="center" wrapText="1"/>
    </xf>
    <xf numFmtId="0" fontId="25" fillId="42" borderId="7" xfId="0" applyFont="1" applyFill="1" applyBorder="1" applyAlignment="1">
      <alignment horizontal="center" vertical="center" wrapText="1"/>
    </xf>
    <xf numFmtId="0" fontId="39" fillId="31" borderId="7" xfId="0" applyFont="1" applyFill="1" applyBorder="1" applyAlignment="1">
      <alignment horizontal="center" vertical="center" wrapText="1"/>
    </xf>
    <xf numFmtId="0" fontId="39" fillId="7" borderId="7" xfId="0" applyFont="1" applyFill="1" applyBorder="1" applyAlignment="1">
      <alignment horizontal="center" vertical="center" wrapText="1"/>
    </xf>
    <xf numFmtId="0" fontId="39" fillId="30" borderId="7" xfId="0" applyFont="1" applyFill="1" applyBorder="1" applyAlignment="1">
      <alignment horizontal="center" vertical="center" wrapText="1"/>
    </xf>
    <xf numFmtId="0" fontId="34" fillId="37" borderId="7" xfId="0" applyFont="1" applyFill="1" applyBorder="1" applyAlignment="1">
      <alignment horizontal="center" vertical="center" wrapText="1"/>
    </xf>
    <xf numFmtId="0" fontId="25" fillId="29" borderId="7" xfId="0" applyFont="1" applyFill="1" applyBorder="1" applyAlignment="1">
      <alignment horizontal="center" vertical="center" wrapText="1"/>
    </xf>
    <xf numFmtId="0" fontId="34" fillId="28" borderId="7" xfId="0" applyFont="1" applyFill="1" applyBorder="1" applyAlignment="1">
      <alignment horizontal="center" vertical="center" wrapText="1"/>
    </xf>
    <xf numFmtId="0" fontId="34" fillId="38" borderId="13" xfId="0" applyFont="1" applyFill="1" applyBorder="1" applyAlignment="1">
      <alignment horizontal="center" vertical="center" wrapText="1"/>
    </xf>
    <xf numFmtId="0" fontId="34" fillId="38" borderId="7" xfId="0" applyFont="1" applyFill="1" applyBorder="1" applyAlignment="1">
      <alignment horizontal="center" vertical="center" wrapText="1"/>
    </xf>
    <xf numFmtId="0" fontId="34" fillId="32" borderId="7" xfId="0" applyFont="1" applyFill="1" applyBorder="1" applyAlignment="1">
      <alignment horizontal="center" vertical="center" wrapText="1"/>
    </xf>
    <xf numFmtId="0" fontId="41" fillId="9" borderId="2" xfId="0" applyFont="1" applyFill="1" applyBorder="1" applyAlignment="1">
      <alignment horizontal="center" vertical="center"/>
    </xf>
    <xf numFmtId="0" fontId="17" fillId="0" borderId="0" xfId="0" applyFont="1" applyAlignment="1">
      <alignment horizontal="left" vertical="center" wrapText="1"/>
    </xf>
    <xf numFmtId="0" fontId="25" fillId="39" borderId="7" xfId="0" applyFont="1" applyFill="1" applyBorder="1" applyAlignment="1">
      <alignment horizontal="center" vertical="center" wrapText="1"/>
    </xf>
    <xf numFmtId="0" fontId="39" fillId="22" borderId="7" xfId="0" applyFont="1" applyFill="1" applyBorder="1" applyAlignment="1">
      <alignment horizontal="center" vertical="center" wrapText="1"/>
    </xf>
    <xf numFmtId="0" fontId="17" fillId="25" borderId="7" xfId="0" applyFont="1" applyFill="1" applyBorder="1" applyAlignment="1">
      <alignment horizontal="center" vertical="center" wrapText="1"/>
    </xf>
    <xf numFmtId="0" fontId="10" fillId="0" borderId="0" xfId="6" applyFont="1" applyAlignment="1" applyProtection="1">
      <alignment horizontal="center" vertical="center" wrapText="1"/>
      <protection locked="0"/>
    </xf>
    <xf numFmtId="0" fontId="47" fillId="13" borderId="0" xfId="7" applyFont="1" applyFill="1" applyAlignment="1" applyProtection="1">
      <alignment horizontal="center" vertical="center" wrapText="1"/>
      <protection locked="0"/>
    </xf>
    <xf numFmtId="0" fontId="34" fillId="32" borderId="13" xfId="0" applyFont="1" applyFill="1" applyBorder="1" applyAlignment="1">
      <alignment horizontal="center" vertical="center" wrapText="1"/>
    </xf>
    <xf numFmtId="0" fontId="47" fillId="13" borderId="0" xfId="0" applyFont="1" applyFill="1" applyAlignment="1" applyProtection="1">
      <alignment horizontal="center" vertical="center" wrapText="1"/>
      <protection locked="0"/>
    </xf>
    <xf numFmtId="0" fontId="10" fillId="0" borderId="13"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5" fillId="9" borderId="0" xfId="0" applyFont="1" applyFill="1" applyAlignment="1">
      <alignment horizontal="center" vertical="center"/>
    </xf>
    <xf numFmtId="0" fontId="20" fillId="7" borderId="0" xfId="0" applyFont="1" applyFill="1" applyAlignment="1">
      <alignment horizontal="center" vertical="center"/>
    </xf>
    <xf numFmtId="0" fontId="0" fillId="0" borderId="3" xfId="0" applyBorder="1" applyAlignment="1">
      <alignment horizontal="left" vertical="center"/>
    </xf>
    <xf numFmtId="0" fontId="5" fillId="9" borderId="0" xfId="0" applyFont="1" applyFill="1" applyAlignment="1" applyProtection="1">
      <alignment horizontal="center" vertical="center"/>
      <protection locked="0"/>
    </xf>
    <xf numFmtId="0" fontId="20" fillId="7" borderId="0" xfId="0" applyFont="1" applyFill="1" applyAlignment="1">
      <alignment horizontal="center"/>
    </xf>
    <xf numFmtId="0" fontId="15" fillId="9" borderId="0" xfId="0" applyFont="1" applyFill="1" applyAlignment="1" applyProtection="1">
      <alignment horizontal="center" vertical="center" wrapText="1"/>
      <protection locked="0"/>
    </xf>
    <xf numFmtId="0" fontId="39" fillId="49" borderId="7" xfId="0" applyFont="1" applyFill="1" applyBorder="1" applyAlignment="1">
      <alignment horizontal="center" vertical="top" wrapText="1"/>
    </xf>
    <xf numFmtId="0" fontId="4" fillId="9" borderId="5" xfId="0" applyFont="1" applyFill="1" applyBorder="1" applyAlignment="1" applyProtection="1">
      <alignment horizontal="center" vertical="center"/>
      <protection locked="0"/>
    </xf>
    <xf numFmtId="0" fontId="4" fillId="9" borderId="6" xfId="0" applyFont="1" applyFill="1" applyBorder="1" applyAlignment="1" applyProtection="1">
      <alignment horizontal="center" vertical="center"/>
      <protection locked="0"/>
    </xf>
    <xf numFmtId="0" fontId="0" fillId="7" borderId="18" xfId="0" applyFill="1" applyBorder="1" applyAlignment="1">
      <alignment horizontal="center" vertical="center"/>
    </xf>
    <xf numFmtId="0" fontId="23" fillId="0" borderId="18" xfId="0" applyFont="1" applyBorder="1" applyAlignment="1">
      <alignment horizontal="center" vertical="center"/>
    </xf>
    <xf numFmtId="168" fontId="29" fillId="0" borderId="12" xfId="0" applyNumberFormat="1" applyFont="1" applyBorder="1" applyAlignment="1">
      <alignment horizontal="center"/>
    </xf>
    <xf numFmtId="168" fontId="29" fillId="0" borderId="2" xfId="0" applyNumberFormat="1" applyFont="1" applyBorder="1" applyAlignment="1">
      <alignment horizontal="center"/>
    </xf>
  </cellXfs>
  <cellStyles count="13">
    <cellStyle name="Monétaire" xfId="2" builtinId="4"/>
    <cellStyle name="Monétaire 2" xfId="10" xr:uid="{00000000-0005-0000-0000-000001000000}"/>
    <cellStyle name="Normal" xfId="0" builtinId="0"/>
    <cellStyle name="Normal 2" xfId="1" xr:uid="{00000000-0005-0000-0000-000003000000}"/>
    <cellStyle name="Normal 2 2" xfId="3" xr:uid="{00000000-0005-0000-0000-000004000000}"/>
    <cellStyle name="Normal 2 3" xfId="4" xr:uid="{00000000-0005-0000-0000-000005000000}"/>
    <cellStyle name="Normal 2 3 2" xfId="5" xr:uid="{00000000-0005-0000-0000-000006000000}"/>
    <cellStyle name="Normal 2 3 3" xfId="8" xr:uid="{00000000-0005-0000-0000-000007000000}"/>
    <cellStyle name="Normal 2 4 2" xfId="9" xr:uid="{00000000-0005-0000-0000-000008000000}"/>
    <cellStyle name="Normal 3" xfId="11" xr:uid="{2685FB51-D98C-4870-B267-D8403E1BA913}"/>
    <cellStyle name="Normal 4" xfId="6" xr:uid="{00000000-0005-0000-0000-000009000000}"/>
    <cellStyle name="Normal 4 2" xfId="7" xr:uid="{00000000-0005-0000-0000-00000A000000}"/>
    <cellStyle name="Pourcentage" xfId="12" builtinId="5"/>
  </cellStyles>
  <dxfs count="806">
    <dxf>
      <font>
        <color auto="1"/>
      </font>
      <fill>
        <patternFill>
          <bgColor rgb="FFFFFF00"/>
        </patternFill>
      </fill>
    </dxf>
    <dxf>
      <font>
        <color auto="1"/>
      </font>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s>
  <tableStyles count="0" defaultTableStyle="TableStyleMedium2" defaultPivotStyle="PivotStyleLight16"/>
  <colors>
    <mruColors>
      <color rgb="FFFFFFCC"/>
      <color rgb="FF4CDEF2"/>
      <color rgb="FF008193"/>
      <color rgb="FFFF85FF"/>
      <color rgb="FFCC00FF"/>
      <color rgb="FF6666FF"/>
      <color rgb="FF9966FF"/>
      <color rgb="FFCCCCFF"/>
      <color rgb="FF6600FF"/>
      <color rgb="FF8BC8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304800</xdr:colOff>
      <xdr:row>1</xdr:row>
      <xdr:rowOff>304800</xdr:rowOff>
    </xdr:to>
    <xdr:sp macro="" textlink="">
      <xdr:nvSpPr>
        <xdr:cNvPr id="1025" name="&lt;A04B360C-D692-423C-A2E9-D03D2BC7D350&gt;" descr="CP_LOGO_TYPO.png">
          <a:extLst>
            <a:ext uri="{FF2B5EF4-FFF2-40B4-BE49-F238E27FC236}">
              <a16:creationId xmlns:a16="http://schemas.microsoft.com/office/drawing/2014/main" id="{CCAACD25-C06A-5415-3BD9-EC4CFC19C931}"/>
            </a:ext>
          </a:extLst>
        </xdr:cNvPr>
        <xdr:cNvSpPr>
          <a:spLocks noChangeAspect="1" noChangeArrowheads="1"/>
        </xdr:cNvSpPr>
      </xdr:nvSpPr>
      <xdr:spPr bwMode="auto">
        <a:xfrm>
          <a:off x="0" y="20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3" name="&lt;A04B360C-D692-423C-A2E9-D03D2BC7D350&gt;" descr="CP_LOGO_TYPO.png">
          <a:extLst>
            <a:ext uri="{FF2B5EF4-FFF2-40B4-BE49-F238E27FC236}">
              <a16:creationId xmlns:a16="http://schemas.microsoft.com/office/drawing/2014/main" id="{F0E1AA56-D5CF-4C88-87E0-8A93717AA076}"/>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as-cui\Dossiers%20travail\Users\camro\Desktop\nego%20partner\Tr&#233;ves\tREMOIS\ATS\Tr&#233;ves\Neoness\AO%20Montparnasse\Analyse%20besoins%20Chabrillan%20-%20d&#233;finiti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as-cui\Dossiers%20travail\MARCHES\ATELIERS%20MARCHES\JULIE\March&#233;%20STE%20NETTOYAGE\APPELS%20D'OFFRES\AO%20-%20LYCEE%20MYRIAM\Pour%20envoi%20AO\analyse%20besoins%20-%20definiti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èces &amp; Revêt."/>
      <sheetName val="Superficies et sols"/>
      <sheetName val="Surfaces Vitrerie"/>
      <sheetName val="Prestations et fréquence"/>
      <sheetName val="Feuil1"/>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le &amp; revêt"/>
      <sheetName val="Superficies et sols"/>
      <sheetName val="Pièces &amp; Revêt."/>
      <sheetName val="Surfaces Vitrerie"/>
      <sheetName val="Prestations et fréquence"/>
    </sheetNames>
    <sheetDataSet>
      <sheetData sheetId="0" refreshError="1"/>
      <sheetData sheetId="1" refreshError="1"/>
      <sheetData sheetId="2" refreshError="1"/>
      <sheetData sheetId="3" refreshError="1"/>
      <sheetData sheetId="4" refreshError="1"/>
    </sheetDataSet>
  </externalBook>
</externalLink>
</file>

<file path=xl/persons/person.xml><?xml version="1.0" encoding="utf-8"?>
<personList xmlns="http://schemas.microsoft.com/office/spreadsheetml/2018/threadedcomments" xmlns:x="http://schemas.openxmlformats.org/spreadsheetml/2006/main">
  <person displayName="Thomas Fontaine" id="{AC7786A1-771A-4DD0-A763-15B3090BED3A}" userId="S::tfontaine_parisnanterre.fr#ext#@negopartner.onmicrosoft.com::7c8fee6c-de37-4ee9-8b75-7aa5ba1c3712"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5" dT="2026-02-02T15:06:47.75" personId="{AC7786A1-771A-4DD0-A763-15B3090BED3A}" id="{845C5912-14D8-4A2D-81F3-8A80EDB69326}">
    <text>Sur l'onglet fourniture sanitaire reprendre les chiffres de l'annexe 1.3 Descriptif des fournitures sanitaires consolidé le 02/02/2026</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 Id="rId4" Type="http://schemas.microsoft.com/office/2017/10/relationships/threadedComment" Target="../threadedComments/threadedComment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D60"/>
  <sheetViews>
    <sheetView showGridLines="0" view="pageBreakPreview" topLeftCell="A37" zoomScaleNormal="100" zoomScaleSheetLayoutView="100" workbookViewId="0">
      <selection activeCell="B51" sqref="B51"/>
    </sheetView>
  </sheetViews>
  <sheetFormatPr baseColWidth="10" defaultColWidth="155" defaultRowHeight="15.6"/>
  <cols>
    <col min="1" max="1" width="10.109375" style="9" customWidth="1"/>
    <col min="2" max="2" width="101.6640625" style="9" customWidth="1"/>
    <col min="3" max="3" width="72.109375" style="9" customWidth="1"/>
    <col min="4" max="4" width="18.33203125" style="9" customWidth="1"/>
    <col min="5" max="16384" width="155" style="9"/>
  </cols>
  <sheetData>
    <row r="1" spans="1:4" ht="25.95" customHeight="1">
      <c r="C1" s="10" t="s">
        <v>0</v>
      </c>
    </row>
    <row r="2" spans="1:4" ht="25.95" customHeight="1">
      <c r="B2"/>
      <c r="C2" s="11" t="s">
        <v>1</v>
      </c>
    </row>
    <row r="3" spans="1:4" ht="25.95" customHeight="1">
      <c r="B3" s="12"/>
    </row>
    <row r="4" spans="1:4">
      <c r="A4" s="809" t="s">
        <v>2</v>
      </c>
      <c r="B4" s="809"/>
      <c r="C4" s="809"/>
    </row>
    <row r="7" spans="1:4" ht="31.95" customHeight="1">
      <c r="B7" s="810" t="s">
        <v>3</v>
      </c>
      <c r="C7" s="810"/>
    </row>
    <row r="10" spans="1:4" ht="18">
      <c r="B10" s="13" t="s">
        <v>4</v>
      </c>
      <c r="C10" s="14"/>
      <c r="D10" s="15"/>
    </row>
    <row r="12" spans="1:4">
      <c r="B12" s="16" t="s">
        <v>5</v>
      </c>
    </row>
    <row r="13" spans="1:4">
      <c r="B13" s="9" t="s">
        <v>6</v>
      </c>
    </row>
    <row r="14" spans="1:4" ht="22.2" customHeight="1">
      <c r="B14" s="17"/>
    </row>
    <row r="15" spans="1:4" ht="42" customHeight="1">
      <c r="B15" s="812" t="s">
        <v>7</v>
      </c>
      <c r="C15" s="812"/>
      <c r="D15" s="812"/>
    </row>
    <row r="16" spans="1:4" ht="22.2" customHeight="1">
      <c r="B16" s="18"/>
    </row>
    <row r="17" spans="2:3" s="17" customFormat="1" ht="22.2" customHeight="1">
      <c r="B17" s="808" t="s">
        <v>8</v>
      </c>
      <c r="C17" s="808"/>
    </row>
    <row r="18" spans="2:3" s="17" customFormat="1" ht="25.2" customHeight="1">
      <c r="B18" s="811" t="s">
        <v>9</v>
      </c>
      <c r="C18" s="811"/>
    </row>
    <row r="19" spans="2:3" s="17" customFormat="1" ht="24.6" customHeight="1">
      <c r="B19" s="25" t="s">
        <v>10</v>
      </c>
      <c r="C19" s="9"/>
    </row>
    <row r="20" spans="2:3" s="17" customFormat="1" ht="16.95" customHeight="1">
      <c r="B20" s="807" t="s">
        <v>11</v>
      </c>
      <c r="C20" s="9"/>
    </row>
    <row r="21" spans="2:3" s="17" customFormat="1" ht="16.2" customHeight="1">
      <c r="B21" s="807"/>
      <c r="C21" s="9"/>
    </row>
    <row r="22" spans="2:3" s="17" customFormat="1" ht="22.2" customHeight="1">
      <c r="B22" s="26"/>
    </row>
    <row r="23" spans="2:3" s="17" customFormat="1" ht="22.2" customHeight="1">
      <c r="B23" s="808" t="s">
        <v>12</v>
      </c>
      <c r="C23" s="808"/>
    </row>
    <row r="24" spans="2:3" s="17" customFormat="1" ht="22.2" customHeight="1">
      <c r="B24" s="9" t="s">
        <v>13</v>
      </c>
      <c r="C24" s="9"/>
    </row>
    <row r="25" spans="2:3" s="17" customFormat="1" ht="22.2" customHeight="1">
      <c r="B25" s="9"/>
      <c r="C25" s="9"/>
    </row>
    <row r="26" spans="2:3" s="17" customFormat="1" ht="22.2" customHeight="1">
      <c r="B26" s="19" t="s">
        <v>14</v>
      </c>
      <c r="C26" s="20"/>
    </row>
    <row r="27" spans="2:3" s="17" customFormat="1" ht="22.2" customHeight="1">
      <c r="B27" s="21"/>
      <c r="C27" s="9"/>
    </row>
    <row r="28" spans="2:3" ht="22.2" customHeight="1">
      <c r="B28" s="22" t="s">
        <v>15</v>
      </c>
    </row>
    <row r="29" spans="2:3" ht="22.2" customHeight="1">
      <c r="B29" s="23" t="s">
        <v>16</v>
      </c>
    </row>
    <row r="30" spans="2:3" ht="22.2" customHeight="1">
      <c r="B30" s="24" t="s">
        <v>17</v>
      </c>
    </row>
    <row r="31" spans="2:3" ht="22.2" customHeight="1">
      <c r="B31" s="24" t="s">
        <v>18</v>
      </c>
    </row>
    <row r="32" spans="2:3" ht="22.2" customHeight="1">
      <c r="B32" s="24" t="s">
        <v>19</v>
      </c>
    </row>
    <row r="33" spans="2:2" ht="22.2" customHeight="1">
      <c r="B33" s="24" t="s">
        <v>20</v>
      </c>
    </row>
    <row r="35" spans="2:2">
      <c r="B35" s="24"/>
    </row>
    <row r="36" spans="2:2">
      <c r="B36" s="24"/>
    </row>
    <row r="39" spans="2:2">
      <c r="B39" s="779" t="s">
        <v>21</v>
      </c>
    </row>
    <row r="40" spans="2:2">
      <c r="B40" s="779" t="s">
        <v>22</v>
      </c>
    </row>
    <row r="41" spans="2:2">
      <c r="B41" s="779" t="s">
        <v>23</v>
      </c>
    </row>
    <row r="42" spans="2:2">
      <c r="B42" s="779" t="s">
        <v>24</v>
      </c>
    </row>
    <row r="43" spans="2:2">
      <c r="B43" s="779" t="s">
        <v>25</v>
      </c>
    </row>
    <row r="44" spans="2:2">
      <c r="B44" s="780" t="s">
        <v>26</v>
      </c>
    </row>
    <row r="45" spans="2:2">
      <c r="B45" s="779" t="s">
        <v>27</v>
      </c>
    </row>
    <row r="46" spans="2:2">
      <c r="B46" s="779" t="s">
        <v>28</v>
      </c>
    </row>
    <row r="47" spans="2:2">
      <c r="B47" s="780" t="s">
        <v>29</v>
      </c>
    </row>
    <row r="48" spans="2:2">
      <c r="B48" s="779" t="s">
        <v>30</v>
      </c>
    </row>
    <row r="49" spans="2:2">
      <c r="B49" s="779" t="s">
        <v>31</v>
      </c>
    </row>
    <row r="50" spans="2:2">
      <c r="B50" s="779" t="s">
        <v>32</v>
      </c>
    </row>
    <row r="51" spans="2:2">
      <c r="B51" s="779" t="s">
        <v>33</v>
      </c>
    </row>
    <row r="52" spans="2:2">
      <c r="B52" s="779" t="s">
        <v>34</v>
      </c>
    </row>
    <row r="53" spans="2:2">
      <c r="B53" s="779" t="s">
        <v>35</v>
      </c>
    </row>
    <row r="54" spans="2:2">
      <c r="B54" s="779" t="s">
        <v>36</v>
      </c>
    </row>
    <row r="55" spans="2:2">
      <c r="B55" s="779" t="s">
        <v>37</v>
      </c>
    </row>
    <row r="56" spans="2:2">
      <c r="B56" s="779" t="s">
        <v>38</v>
      </c>
    </row>
    <row r="57" spans="2:2">
      <c r="B57" s="779" t="s">
        <v>39</v>
      </c>
    </row>
    <row r="58" spans="2:2">
      <c r="B58" s="779" t="s">
        <v>40</v>
      </c>
    </row>
    <row r="59" spans="2:2">
      <c r="B59" s="779" t="s">
        <v>41</v>
      </c>
    </row>
    <row r="60" spans="2:2">
      <c r="B60" s="779" t="s">
        <v>42</v>
      </c>
    </row>
  </sheetData>
  <sheetProtection selectLockedCells="1"/>
  <mergeCells count="7">
    <mergeCell ref="B20:B21"/>
    <mergeCell ref="B23:C23"/>
    <mergeCell ref="A4:C4"/>
    <mergeCell ref="B7:C7"/>
    <mergeCell ref="B17:C17"/>
    <mergeCell ref="B18:C18"/>
    <mergeCell ref="B15:D15"/>
  </mergeCells>
  <pageMargins left="0.7" right="0.7" top="0.75" bottom="0.75" header="0.3" footer="0.3"/>
  <pageSetup paperSize="9" scale="2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9DC9-B939-420B-B881-506BD1087D69}">
  <sheetPr codeName="Feuil9">
    <tabColor theme="2"/>
  </sheetPr>
  <dimension ref="A6:AJ314"/>
  <sheetViews>
    <sheetView showGridLines="0" view="pageBreakPreview" topLeftCell="A267" zoomScale="81" zoomScaleNormal="52" workbookViewId="0">
      <selection activeCell="B292" sqref="A292:XFD292"/>
    </sheetView>
  </sheetViews>
  <sheetFormatPr baseColWidth="10" defaultColWidth="12.6640625" defaultRowHeight="15.6"/>
  <cols>
    <col min="1" max="1" width="28.6640625" style="128" customWidth="1"/>
    <col min="2" max="2" width="25" style="128" customWidth="1"/>
    <col min="3" max="3" width="20.109375" style="129" customWidth="1"/>
    <col min="4" max="4" width="27.6640625" style="129" customWidth="1"/>
    <col min="5" max="5" width="76.109375" style="129" customWidth="1"/>
    <col min="6" max="6" width="39.109375" style="95" customWidth="1"/>
    <col min="7" max="9" width="43.5546875" style="95" customWidth="1"/>
    <col min="10" max="12" width="43.5546875" style="96" customWidth="1"/>
    <col min="13" max="14" width="20.44140625" style="96" customWidth="1"/>
    <col min="15" max="16384" width="12.6640625" style="110"/>
  </cols>
  <sheetData>
    <row r="6" spans="1:36" s="8" customFormat="1" ht="45.45" customHeight="1">
      <c r="A6" s="838" t="s">
        <v>429</v>
      </c>
      <c r="B6" s="838"/>
      <c r="C6" s="838"/>
      <c r="D6" s="838"/>
      <c r="E6" s="838"/>
      <c r="F6" s="93" t="str">
        <f>Instructions!C2</f>
        <v>XXXXXX</v>
      </c>
      <c r="I6" s="95"/>
      <c r="J6" s="96"/>
    </row>
    <row r="7" spans="1:36" s="75" customFormat="1" ht="13.95" customHeight="1">
      <c r="A7" s="97" t="s">
        <v>430</v>
      </c>
      <c r="B7" s="97"/>
      <c r="C7" s="82"/>
      <c r="D7" s="82"/>
      <c r="E7" s="82"/>
      <c r="F7" s="82"/>
      <c r="G7" s="98"/>
      <c r="H7" s="98"/>
      <c r="I7" s="98"/>
      <c r="J7" s="98"/>
      <c r="K7" s="98"/>
      <c r="L7" s="98"/>
      <c r="M7" s="98"/>
      <c r="N7" s="98"/>
    </row>
    <row r="8" spans="1:36" s="75" customFormat="1" ht="13.95" customHeight="1">
      <c r="A8" s="97"/>
      <c r="B8" s="97"/>
      <c r="C8" s="82"/>
      <c r="D8" s="82"/>
      <c r="E8" s="82"/>
      <c r="F8" s="82"/>
      <c r="G8" s="98"/>
      <c r="H8" s="98"/>
      <c r="I8" s="98"/>
      <c r="J8" s="98"/>
      <c r="K8" s="98"/>
      <c r="L8" s="98"/>
      <c r="M8" s="98"/>
      <c r="N8" s="98"/>
    </row>
    <row r="9" spans="1:36" s="75" customFormat="1" ht="13.95" customHeight="1">
      <c r="A9" s="99" t="s">
        <v>431</v>
      </c>
      <c r="B9" s="99"/>
      <c r="C9" s="100"/>
      <c r="D9" s="100"/>
      <c r="E9" s="100"/>
      <c r="F9" s="82"/>
      <c r="G9" s="98"/>
      <c r="H9" s="98"/>
      <c r="I9" s="98"/>
      <c r="J9" s="98"/>
      <c r="K9" s="98"/>
      <c r="L9" s="98"/>
      <c r="M9" s="98"/>
      <c r="N9" s="98"/>
    </row>
    <row r="10" spans="1:36" s="87" customFormat="1" ht="13.95" customHeight="1">
      <c r="A10" s="101"/>
      <c r="B10" s="101"/>
      <c r="C10" s="101"/>
      <c r="D10" s="101"/>
      <c r="E10" s="101"/>
      <c r="F10" s="101"/>
      <c r="G10" s="101"/>
      <c r="H10" s="101"/>
      <c r="I10" s="101"/>
      <c r="J10" s="98"/>
      <c r="K10" s="98"/>
      <c r="L10" s="98"/>
      <c r="M10" s="98"/>
      <c r="N10" s="98"/>
      <c r="AH10" s="85"/>
      <c r="AI10" s="85"/>
      <c r="AJ10" s="85"/>
    </row>
    <row r="11" spans="1:36" s="87" customFormat="1" ht="13.95" customHeight="1">
      <c r="A11" s="82" t="s">
        <v>432</v>
      </c>
      <c r="B11" s="82"/>
      <c r="C11" s="102"/>
      <c r="D11" s="102"/>
      <c r="E11" s="102"/>
      <c r="F11" s="102"/>
      <c r="G11" s="102"/>
      <c r="H11" s="102"/>
      <c r="I11" s="103"/>
      <c r="J11" s="98"/>
      <c r="K11" s="98"/>
      <c r="L11" s="98"/>
      <c r="M11" s="98"/>
      <c r="N11" s="98"/>
      <c r="AH11" s="85"/>
      <c r="AI11" s="85"/>
      <c r="AJ11" s="85"/>
    </row>
    <row r="12" spans="1:36" s="87" customFormat="1" ht="13.95" customHeight="1">
      <c r="A12" s="104" t="s">
        <v>433</v>
      </c>
      <c r="B12" s="104"/>
      <c r="C12" s="102"/>
      <c r="D12" s="102"/>
      <c r="E12" s="102"/>
      <c r="F12" s="102"/>
      <c r="G12" s="102"/>
      <c r="H12" s="102"/>
      <c r="I12" s="103"/>
      <c r="J12" s="98"/>
      <c r="K12" s="98"/>
      <c r="L12" s="98"/>
      <c r="M12" s="98"/>
      <c r="N12" s="98"/>
      <c r="AH12" s="85"/>
      <c r="AI12" s="85"/>
      <c r="AJ12" s="85"/>
    </row>
    <row r="13" spans="1:36" s="87" customFormat="1" ht="13.95" customHeight="1">
      <c r="A13" s="102"/>
      <c r="B13" s="102"/>
      <c r="C13" s="102"/>
      <c r="D13" s="102"/>
      <c r="E13" s="102"/>
      <c r="F13" s="102"/>
      <c r="G13" s="102"/>
      <c r="H13" s="102"/>
      <c r="I13" s="103"/>
      <c r="J13" s="98"/>
      <c r="K13" s="98"/>
      <c r="L13" s="98"/>
      <c r="M13" s="98"/>
      <c r="N13" s="98"/>
      <c r="AH13" s="85"/>
      <c r="AI13" s="85"/>
      <c r="AJ13" s="85"/>
    </row>
    <row r="14" spans="1:36" s="87" customFormat="1" ht="13.95" customHeight="1">
      <c r="A14" s="102" t="s">
        <v>434</v>
      </c>
      <c r="B14" s="102"/>
      <c r="C14" s="102"/>
      <c r="D14" s="102"/>
      <c r="E14" s="102"/>
      <c r="F14" s="102"/>
      <c r="G14" s="102"/>
      <c r="H14" s="102"/>
      <c r="I14" s="103"/>
      <c r="J14" s="98"/>
      <c r="K14" s="98"/>
      <c r="L14" s="98"/>
      <c r="M14" s="98"/>
      <c r="N14" s="98"/>
      <c r="AH14" s="85"/>
      <c r="AI14" s="85"/>
      <c r="AJ14" s="85"/>
    </row>
    <row r="15" spans="1:36" s="87" customFormat="1" ht="13.95" customHeight="1">
      <c r="A15" s="102"/>
      <c r="B15" s="102"/>
      <c r="C15" s="102"/>
      <c r="D15" s="102"/>
      <c r="E15" s="102"/>
      <c r="F15" s="102"/>
      <c r="G15" s="102"/>
      <c r="H15" s="102"/>
      <c r="I15" s="103"/>
      <c r="J15" s="98"/>
      <c r="K15" s="98"/>
      <c r="L15" s="98"/>
      <c r="M15" s="98"/>
      <c r="N15" s="98"/>
      <c r="AH15" s="85"/>
      <c r="AI15" s="85"/>
      <c r="AJ15" s="85"/>
    </row>
    <row r="16" spans="1:36" s="106" customFormat="1" ht="13.95" customHeight="1">
      <c r="A16" s="105" t="s">
        <v>435</v>
      </c>
      <c r="B16" s="105"/>
      <c r="C16" s="105"/>
      <c r="D16" s="105"/>
      <c r="E16" s="105"/>
      <c r="F16" s="105"/>
      <c r="G16" s="105"/>
      <c r="H16" s="105"/>
      <c r="I16" s="105"/>
      <c r="J16" s="105"/>
      <c r="K16" s="105"/>
      <c r="L16" s="105"/>
      <c r="M16" s="105"/>
      <c r="N16" s="105"/>
    </row>
    <row r="17" spans="1:36" s="87" customFormat="1" ht="13.95" customHeight="1">
      <c r="A17" s="102"/>
      <c r="B17" s="102"/>
      <c r="C17" s="102"/>
      <c r="D17" s="102"/>
      <c r="E17" s="102"/>
      <c r="F17" s="102"/>
      <c r="G17" s="102"/>
      <c r="H17" s="102"/>
      <c r="I17" s="103"/>
      <c r="J17" s="98"/>
      <c r="K17" s="98"/>
      <c r="L17" s="98"/>
      <c r="M17" s="98"/>
      <c r="N17" s="98"/>
      <c r="AH17" s="85"/>
      <c r="AI17" s="85"/>
      <c r="AJ17" s="85"/>
    </row>
    <row r="18" spans="1:36" s="106" customFormat="1" ht="13.95" customHeight="1">
      <c r="A18" s="105" t="s">
        <v>436</v>
      </c>
      <c r="B18" s="105"/>
      <c r="C18" s="105"/>
      <c r="D18" s="105"/>
      <c r="E18" s="105"/>
      <c r="F18" s="105"/>
      <c r="G18" s="105"/>
      <c r="H18" s="105"/>
      <c r="I18" s="105"/>
      <c r="J18" s="105"/>
      <c r="K18" s="105"/>
      <c r="L18" s="105"/>
      <c r="M18" s="105"/>
      <c r="N18" s="105"/>
    </row>
    <row r="19" spans="1:36" s="106" customFormat="1" ht="13.95" customHeight="1">
      <c r="A19" s="105"/>
      <c r="B19" s="105"/>
      <c r="C19" s="105"/>
      <c r="D19" s="105"/>
      <c r="E19" s="105"/>
      <c r="F19" s="105"/>
      <c r="G19" s="105"/>
      <c r="H19" s="105"/>
      <c r="I19" s="105"/>
      <c r="J19" s="105"/>
      <c r="K19" s="105"/>
      <c r="L19" s="105"/>
      <c r="M19" s="105"/>
      <c r="N19" s="105"/>
    </row>
    <row r="20" spans="1:36" s="106" customFormat="1" ht="13.95" customHeight="1">
      <c r="A20" s="105" t="s">
        <v>437</v>
      </c>
      <c r="B20" s="105"/>
      <c r="C20" s="105"/>
      <c r="D20" s="105"/>
      <c r="E20" s="105"/>
      <c r="F20" s="105"/>
      <c r="G20" s="105"/>
      <c r="H20" s="105"/>
      <c r="I20" s="105"/>
      <c r="J20" s="105"/>
      <c r="K20" s="105"/>
      <c r="L20" s="105"/>
      <c r="M20" s="105"/>
      <c r="N20" s="105"/>
    </row>
    <row r="21" spans="1:36" s="106" customFormat="1" ht="13.95" customHeight="1">
      <c r="A21" s="105"/>
      <c r="B21" s="105"/>
      <c r="C21" s="105"/>
      <c r="D21" s="105"/>
      <c r="E21" s="105"/>
      <c r="F21" s="105"/>
      <c r="G21" s="105"/>
      <c r="H21" s="105"/>
      <c r="I21" s="105"/>
      <c r="J21" s="105"/>
      <c r="K21" s="105"/>
      <c r="L21" s="105"/>
      <c r="M21" s="105"/>
      <c r="N21" s="105"/>
    </row>
    <row r="22" spans="1:36" s="108" customFormat="1" ht="13.95" customHeight="1">
      <c r="A22" s="107" t="s">
        <v>438</v>
      </c>
      <c r="B22" s="107"/>
      <c r="C22" s="107"/>
      <c r="D22" s="107"/>
      <c r="E22" s="107"/>
      <c r="F22" s="107"/>
      <c r="G22" s="107"/>
      <c r="H22" s="107"/>
      <c r="I22" s="107"/>
      <c r="J22" s="107"/>
      <c r="K22" s="107"/>
      <c r="L22" s="107"/>
      <c r="M22" s="107"/>
      <c r="N22" s="107"/>
    </row>
    <row r="23" spans="1:36">
      <c r="A23" s="109"/>
      <c r="B23" s="109"/>
      <c r="C23" s="109"/>
      <c r="D23" s="109"/>
      <c r="E23" s="109"/>
      <c r="F23" s="109"/>
      <c r="G23" s="109"/>
      <c r="H23" s="8"/>
    </row>
    <row r="24" spans="1:36" ht="88.2" customHeight="1">
      <c r="A24" s="111"/>
      <c r="B24" s="111" t="s">
        <v>56</v>
      </c>
      <c r="C24" s="112" t="s">
        <v>439</v>
      </c>
      <c r="D24" s="113" t="s">
        <v>440</v>
      </c>
      <c r="E24" s="113" t="s">
        <v>441</v>
      </c>
      <c r="F24" s="114" t="s">
        <v>442</v>
      </c>
      <c r="G24" s="115"/>
      <c r="H24" s="115"/>
      <c r="I24" s="116"/>
      <c r="J24" s="116"/>
      <c r="K24" s="116"/>
      <c r="L24" s="116"/>
      <c r="M24" s="116"/>
      <c r="N24" s="116"/>
    </row>
    <row r="25" spans="1:36" s="119" customFormat="1">
      <c r="A25" s="117"/>
      <c r="B25" s="117"/>
      <c r="C25" s="118"/>
      <c r="D25" s="118"/>
      <c r="E25" s="118"/>
      <c r="F25" s="118"/>
    </row>
    <row r="26" spans="1:36" s="123" customFormat="1" ht="15" customHeight="1">
      <c r="A26" s="839" t="s">
        <v>443</v>
      </c>
      <c r="B26" s="247"/>
      <c r="C26" s="120"/>
      <c r="D26" s="121"/>
      <c r="E26" s="124"/>
      <c r="F26" s="122"/>
    </row>
    <row r="27" spans="1:36" s="123" customFormat="1" ht="15" customHeight="1">
      <c r="A27" s="840"/>
      <c r="B27" s="248"/>
      <c r="C27" s="120"/>
      <c r="D27" s="124"/>
      <c r="E27" s="121"/>
      <c r="F27" s="122"/>
    </row>
    <row r="28" spans="1:36" s="123" customFormat="1" ht="15" customHeight="1">
      <c r="A28" s="840"/>
      <c r="B28" s="822" t="s">
        <v>101</v>
      </c>
      <c r="C28" s="120"/>
      <c r="D28" s="121"/>
      <c r="E28" s="121"/>
      <c r="F28" s="122"/>
    </row>
    <row r="29" spans="1:36" s="123" customFormat="1" ht="15" customHeight="1">
      <c r="A29" s="840"/>
      <c r="B29" s="822"/>
      <c r="C29" s="120"/>
      <c r="D29" s="124"/>
      <c r="E29" s="121"/>
      <c r="F29" s="122"/>
    </row>
    <row r="30" spans="1:36" s="123" customFormat="1" ht="15" customHeight="1">
      <c r="A30" s="840"/>
      <c r="B30" s="248"/>
      <c r="C30" s="120"/>
      <c r="D30" s="121"/>
      <c r="E30" s="121"/>
      <c r="F30" s="122"/>
    </row>
    <row r="31" spans="1:36" s="123" customFormat="1" ht="15" customHeight="1">
      <c r="A31" s="840"/>
      <c r="B31" s="248"/>
      <c r="C31" s="120"/>
      <c r="D31" s="121"/>
      <c r="E31" s="121"/>
      <c r="F31" s="122"/>
    </row>
    <row r="32" spans="1:36" s="123" customFormat="1" ht="15" customHeight="1">
      <c r="A32" s="840"/>
      <c r="B32" s="252"/>
      <c r="C32" s="226"/>
      <c r="D32" s="227"/>
      <c r="E32" s="227"/>
      <c r="F32" s="228">
        <f>SUBTOTAL(9,F26:F31)</f>
        <v>0</v>
      </c>
    </row>
    <row r="33" spans="1:6" s="123" customFormat="1" ht="15" customHeight="1">
      <c r="A33" s="840"/>
      <c r="B33" s="286"/>
      <c r="C33" s="120"/>
      <c r="D33" s="121"/>
      <c r="E33" s="121"/>
      <c r="F33" s="122"/>
    </row>
    <row r="34" spans="1:6" s="123" customFormat="1" ht="15" customHeight="1">
      <c r="A34" s="840"/>
      <c r="B34" s="286"/>
      <c r="C34" s="120"/>
      <c r="D34" s="124"/>
      <c r="E34" s="121"/>
      <c r="F34" s="122"/>
    </row>
    <row r="35" spans="1:6" s="123" customFormat="1" ht="15" customHeight="1">
      <c r="A35" s="840"/>
      <c r="B35" s="286"/>
      <c r="C35" s="120"/>
      <c r="D35" s="124"/>
      <c r="E35" s="121"/>
      <c r="F35" s="122"/>
    </row>
    <row r="36" spans="1:6" s="123" customFormat="1" ht="15" customHeight="1">
      <c r="A36" s="840"/>
      <c r="B36" s="823" t="s">
        <v>126</v>
      </c>
      <c r="C36" s="120"/>
      <c r="D36" s="121"/>
      <c r="E36" s="121"/>
      <c r="F36" s="122"/>
    </row>
    <row r="37" spans="1:6" s="123" customFormat="1" ht="15" customHeight="1">
      <c r="A37" s="840"/>
      <c r="B37" s="823"/>
      <c r="C37" s="120"/>
      <c r="D37" s="121"/>
      <c r="E37" s="121"/>
      <c r="F37" s="122"/>
    </row>
    <row r="38" spans="1:6" s="123" customFormat="1" ht="15" customHeight="1">
      <c r="A38" s="840"/>
      <c r="B38" s="286"/>
      <c r="C38" s="120"/>
      <c r="D38" s="121"/>
      <c r="E38" s="121"/>
      <c r="F38" s="122"/>
    </row>
    <row r="39" spans="1:6" s="123" customFormat="1" ht="15" customHeight="1">
      <c r="A39" s="840"/>
      <c r="B39" s="287"/>
      <c r="C39" s="214"/>
      <c r="D39" s="215"/>
      <c r="E39" s="215"/>
      <c r="F39" s="216">
        <f>SUBTOTAL(9,F33:F38)</f>
        <v>0</v>
      </c>
    </row>
    <row r="40" spans="1:6" s="123" customFormat="1" ht="15" customHeight="1">
      <c r="A40" s="840"/>
      <c r="B40" s="400"/>
      <c r="C40" s="120"/>
      <c r="D40" s="121"/>
      <c r="E40" s="121"/>
      <c r="F40" s="122"/>
    </row>
    <row r="41" spans="1:6" s="123" customFormat="1" ht="15" customHeight="1">
      <c r="A41" s="840"/>
      <c r="B41" s="401"/>
      <c r="C41" s="120"/>
      <c r="D41" s="124"/>
      <c r="E41" s="121"/>
      <c r="F41" s="122"/>
    </row>
    <row r="42" spans="1:6" s="123" customFormat="1" ht="15" customHeight="1">
      <c r="A42" s="840"/>
      <c r="B42" s="401"/>
      <c r="C42" s="120"/>
      <c r="D42" s="121"/>
      <c r="E42" s="121"/>
      <c r="F42" s="122"/>
    </row>
    <row r="43" spans="1:6" s="123" customFormat="1" ht="15" customHeight="1">
      <c r="A43" s="840"/>
      <c r="B43" s="825" t="s">
        <v>137</v>
      </c>
      <c r="C43" s="120"/>
      <c r="D43" s="124"/>
      <c r="E43" s="121"/>
      <c r="F43" s="122"/>
    </row>
    <row r="44" spans="1:6" s="123" customFormat="1" ht="15" customHeight="1">
      <c r="A44" s="840"/>
      <c r="B44" s="825"/>
      <c r="C44" s="120"/>
      <c r="D44" s="121"/>
      <c r="E44" s="121"/>
      <c r="F44" s="122"/>
    </row>
    <row r="45" spans="1:6" s="123" customFormat="1" ht="15" customHeight="1">
      <c r="A45" s="840"/>
      <c r="B45" s="825"/>
      <c r="C45" s="120"/>
      <c r="D45" s="121"/>
      <c r="E45" s="121"/>
      <c r="F45" s="122"/>
    </row>
    <row r="46" spans="1:6" s="123" customFormat="1" ht="15" customHeight="1">
      <c r="A46" s="840"/>
      <c r="B46" s="401"/>
      <c r="C46" s="209"/>
      <c r="D46" s="210"/>
      <c r="E46" s="210"/>
      <c r="F46" s="211">
        <f>SUBTOTAL(9,F40:F45)</f>
        <v>0</v>
      </c>
    </row>
    <row r="47" spans="1:6" s="123" customFormat="1" ht="15" customHeight="1">
      <c r="A47" s="840"/>
      <c r="B47" s="398"/>
      <c r="C47" s="120"/>
      <c r="D47" s="121"/>
      <c r="E47" s="121"/>
      <c r="F47" s="122"/>
    </row>
    <row r="48" spans="1:6" s="123" customFormat="1" ht="15" customHeight="1">
      <c r="A48" s="840"/>
      <c r="B48" s="399"/>
      <c r="C48" s="120"/>
      <c r="D48" s="124"/>
      <c r="E48" s="121"/>
      <c r="F48" s="122"/>
    </row>
    <row r="49" spans="1:6" s="123" customFormat="1" ht="15" customHeight="1">
      <c r="A49" s="840"/>
      <c r="B49" s="399"/>
      <c r="C49" s="120"/>
      <c r="D49" s="121"/>
      <c r="E49" s="121"/>
      <c r="F49" s="122"/>
    </row>
    <row r="50" spans="1:6" s="123" customFormat="1" ht="15" customHeight="1">
      <c r="A50" s="840"/>
      <c r="B50" s="824" t="s">
        <v>147</v>
      </c>
      <c r="C50" s="120"/>
      <c r="D50" s="124"/>
      <c r="E50" s="121"/>
      <c r="F50" s="122"/>
    </row>
    <row r="51" spans="1:6" s="123" customFormat="1" ht="15" customHeight="1">
      <c r="A51" s="840"/>
      <c r="B51" s="824"/>
      <c r="C51" s="120"/>
      <c r="D51" s="121"/>
      <c r="E51" s="121"/>
      <c r="F51" s="122"/>
    </row>
    <row r="52" spans="1:6" s="123" customFormat="1" ht="15" customHeight="1">
      <c r="A52" s="840"/>
      <c r="B52" s="399"/>
      <c r="C52" s="120"/>
      <c r="D52" s="121"/>
      <c r="E52" s="121"/>
      <c r="F52" s="122"/>
    </row>
    <row r="53" spans="1:6" s="123" customFormat="1" ht="15" customHeight="1">
      <c r="A53" s="840"/>
      <c r="B53" s="399"/>
      <c r="C53" s="539"/>
      <c r="D53" s="540"/>
      <c r="E53" s="540"/>
      <c r="F53" s="340">
        <f>SUBTOTAL(9,F47:F52)</f>
        <v>0</v>
      </c>
    </row>
    <row r="54" spans="1:6" s="123" customFormat="1" ht="15" customHeight="1">
      <c r="A54" s="840"/>
      <c r="B54" s="406"/>
      <c r="C54" s="120"/>
      <c r="D54" s="121"/>
      <c r="E54" s="124"/>
      <c r="F54" s="122"/>
    </row>
    <row r="55" spans="1:6" s="123" customFormat="1" ht="15" customHeight="1">
      <c r="A55" s="840"/>
      <c r="B55" s="405"/>
      <c r="C55" s="120"/>
      <c r="D55" s="124"/>
      <c r="E55" s="121"/>
      <c r="F55" s="122"/>
    </row>
    <row r="56" spans="1:6" s="123" customFormat="1" ht="15" customHeight="1">
      <c r="A56" s="840"/>
      <c r="B56" s="405"/>
      <c r="C56" s="120"/>
      <c r="D56" s="121"/>
      <c r="E56" s="121"/>
      <c r="F56" s="122"/>
    </row>
    <row r="57" spans="1:6" s="123" customFormat="1" ht="15" customHeight="1">
      <c r="A57" s="840"/>
      <c r="B57" s="826" t="s">
        <v>160</v>
      </c>
      <c r="C57" s="120"/>
      <c r="D57" s="124"/>
      <c r="E57" s="121"/>
      <c r="F57" s="122"/>
    </row>
    <row r="58" spans="1:6" s="123" customFormat="1" ht="15" customHeight="1">
      <c r="A58" s="840"/>
      <c r="B58" s="826"/>
      <c r="C58" s="120"/>
      <c r="D58" s="121"/>
      <c r="E58" s="121"/>
      <c r="F58" s="122"/>
    </row>
    <row r="59" spans="1:6" s="123" customFormat="1" ht="15" customHeight="1">
      <c r="A59" s="840"/>
      <c r="B59" s="405"/>
      <c r="C59" s="120"/>
      <c r="D59" s="121"/>
      <c r="E59" s="121"/>
      <c r="F59" s="122"/>
    </row>
    <row r="60" spans="1:6" s="123" customFormat="1" ht="15" customHeight="1">
      <c r="A60" s="840"/>
      <c r="B60" s="407"/>
      <c r="C60" s="212"/>
      <c r="D60" s="213"/>
      <c r="E60" s="213"/>
      <c r="F60" s="544">
        <f>SUBTOTAL(9,F54:F59)</f>
        <v>0</v>
      </c>
    </row>
    <row r="61" spans="1:6" s="123" customFormat="1" ht="15" customHeight="1">
      <c r="A61" s="840"/>
      <c r="B61" s="409"/>
      <c r="C61" s="120"/>
      <c r="D61" s="121"/>
      <c r="E61" s="121"/>
      <c r="F61" s="122"/>
    </row>
    <row r="62" spans="1:6" s="123" customFormat="1" ht="15" customHeight="1">
      <c r="A62" s="840"/>
      <c r="B62" s="409"/>
      <c r="C62" s="120"/>
      <c r="D62" s="124"/>
      <c r="E62" s="121"/>
      <c r="F62" s="122"/>
    </row>
    <row r="63" spans="1:6" s="123" customFormat="1" ht="15" customHeight="1">
      <c r="A63" s="840"/>
      <c r="B63" s="409"/>
      <c r="C63" s="120"/>
      <c r="D63" s="124"/>
      <c r="E63" s="121"/>
      <c r="F63" s="122"/>
    </row>
    <row r="64" spans="1:6" s="123" customFormat="1" ht="15" customHeight="1">
      <c r="A64" s="840"/>
      <c r="B64" s="827" t="s">
        <v>170</v>
      </c>
      <c r="C64" s="120"/>
      <c r="D64" s="121"/>
      <c r="E64" s="121"/>
      <c r="F64" s="122"/>
    </row>
    <row r="65" spans="1:6" s="123" customFormat="1" ht="15" customHeight="1">
      <c r="A65" s="840"/>
      <c r="B65" s="828"/>
      <c r="C65" s="125"/>
      <c r="D65" s="124"/>
      <c r="E65" s="121"/>
      <c r="F65" s="122"/>
    </row>
    <row r="66" spans="1:6" s="123" customFormat="1" ht="15" customHeight="1">
      <c r="A66" s="840"/>
      <c r="B66" s="409"/>
      <c r="C66" s="120"/>
      <c r="D66" s="121"/>
      <c r="E66" s="121"/>
      <c r="F66" s="122"/>
    </row>
    <row r="67" spans="1:6" s="123" customFormat="1" ht="15" customHeight="1">
      <c r="A67" s="840"/>
      <c r="B67" s="410"/>
      <c r="C67" s="541"/>
      <c r="D67" s="542"/>
      <c r="E67" s="542"/>
      <c r="F67" s="543">
        <f>SUBTOTAL(9,F61:F66)</f>
        <v>0</v>
      </c>
    </row>
    <row r="68" spans="1:6" s="123" customFormat="1" ht="15" customHeight="1">
      <c r="A68" s="840"/>
      <c r="B68" s="414"/>
      <c r="C68" s="120"/>
      <c r="D68" s="121"/>
      <c r="E68" s="121"/>
      <c r="F68" s="122"/>
    </row>
    <row r="69" spans="1:6" s="123" customFormat="1" ht="15" customHeight="1">
      <c r="A69" s="840"/>
      <c r="B69" s="415"/>
      <c r="C69" s="120"/>
      <c r="D69" s="124"/>
      <c r="E69" s="121"/>
      <c r="F69" s="122"/>
    </row>
    <row r="70" spans="1:6" s="123" customFormat="1" ht="15" customHeight="1">
      <c r="A70" s="840"/>
      <c r="B70" s="415"/>
      <c r="C70" s="120"/>
      <c r="D70" s="121"/>
      <c r="E70" s="121"/>
      <c r="F70" s="122"/>
    </row>
    <row r="71" spans="1:6" s="123" customFormat="1" ht="15" customHeight="1">
      <c r="A71" s="840"/>
      <c r="B71" s="832" t="s">
        <v>184</v>
      </c>
      <c r="C71" s="120"/>
      <c r="D71" s="124"/>
      <c r="E71" s="121"/>
      <c r="F71" s="122"/>
    </row>
    <row r="72" spans="1:6" s="123" customFormat="1" ht="15" customHeight="1">
      <c r="A72" s="840"/>
      <c r="B72" s="832"/>
      <c r="C72" s="120"/>
      <c r="D72" s="121"/>
      <c r="E72" s="121"/>
      <c r="F72" s="122"/>
    </row>
    <row r="73" spans="1:6" s="123" customFormat="1" ht="15" customHeight="1">
      <c r="A73" s="840"/>
      <c r="B73" s="415"/>
      <c r="C73" s="120"/>
      <c r="D73" s="121"/>
      <c r="E73" s="121"/>
      <c r="F73" s="122"/>
    </row>
    <row r="74" spans="1:6" s="123" customFormat="1" ht="15" customHeight="1">
      <c r="A74" s="840"/>
      <c r="B74" s="416"/>
      <c r="C74" s="545"/>
      <c r="D74" s="546"/>
      <c r="E74" s="546"/>
      <c r="F74" s="547">
        <f>SUBTOTAL(9,F68:F73)</f>
        <v>0</v>
      </c>
    </row>
    <row r="75" spans="1:6" s="123" customFormat="1" ht="15" customHeight="1">
      <c r="A75" s="840"/>
      <c r="B75" s="261"/>
      <c r="C75" s="120"/>
      <c r="D75" s="121"/>
      <c r="E75" s="121"/>
      <c r="F75" s="122"/>
    </row>
    <row r="76" spans="1:6" s="123" customFormat="1" ht="15" customHeight="1">
      <c r="A76" s="840"/>
      <c r="B76" s="262"/>
      <c r="C76" s="120"/>
      <c r="D76" s="124"/>
      <c r="E76" s="121"/>
      <c r="F76" s="122"/>
    </row>
    <row r="77" spans="1:6" s="123" customFormat="1" ht="15" customHeight="1">
      <c r="A77" s="840"/>
      <c r="B77" s="262"/>
      <c r="C77" s="120"/>
      <c r="D77" s="121"/>
      <c r="E77" s="121"/>
      <c r="F77" s="122"/>
    </row>
    <row r="78" spans="1:6" s="123" customFormat="1" ht="15" customHeight="1">
      <c r="A78" s="840"/>
      <c r="B78" s="833" t="s">
        <v>245</v>
      </c>
      <c r="C78" s="120"/>
      <c r="D78" s="124"/>
      <c r="E78" s="121"/>
      <c r="F78" s="122"/>
    </row>
    <row r="79" spans="1:6" s="123" customFormat="1" ht="15" customHeight="1">
      <c r="A79" s="840"/>
      <c r="B79" s="833"/>
      <c r="C79" s="120"/>
      <c r="D79" s="121"/>
      <c r="E79" s="121"/>
      <c r="F79" s="122"/>
    </row>
    <row r="80" spans="1:6" s="123" customFormat="1" ht="15" customHeight="1">
      <c r="A80" s="840"/>
      <c r="B80" s="262"/>
      <c r="C80" s="120"/>
      <c r="D80" s="121"/>
      <c r="E80" s="121"/>
      <c r="F80" s="122"/>
    </row>
    <row r="81" spans="1:6" s="123" customFormat="1" ht="15" customHeight="1">
      <c r="A81" s="840"/>
      <c r="B81" s="263"/>
      <c r="C81" s="220"/>
      <c r="D81" s="221"/>
      <c r="E81" s="221"/>
      <c r="F81" s="222">
        <f>SUBTOTAL(9,F75:F80)</f>
        <v>0</v>
      </c>
    </row>
    <row r="82" spans="1:6" s="123" customFormat="1" ht="15" customHeight="1">
      <c r="A82" s="840"/>
      <c r="B82" s="270"/>
      <c r="C82" s="120"/>
      <c r="D82" s="121"/>
      <c r="E82" s="121"/>
      <c r="F82" s="122"/>
    </row>
    <row r="83" spans="1:6" s="123" customFormat="1" ht="15" customHeight="1">
      <c r="A83" s="840"/>
      <c r="B83" s="271"/>
      <c r="C83" s="120"/>
      <c r="D83" s="124"/>
      <c r="E83" s="121"/>
      <c r="F83" s="122"/>
    </row>
    <row r="84" spans="1:6" s="123" customFormat="1" ht="15" customHeight="1">
      <c r="A84" s="840"/>
      <c r="B84" s="271"/>
      <c r="C84" s="120"/>
      <c r="D84" s="121"/>
      <c r="E84" s="121"/>
      <c r="F84" s="122"/>
    </row>
    <row r="85" spans="1:6" s="123" customFormat="1" ht="15" customHeight="1">
      <c r="A85" s="840"/>
      <c r="B85" s="834" t="s">
        <v>258</v>
      </c>
      <c r="C85" s="120"/>
      <c r="D85" s="124"/>
      <c r="E85" s="121"/>
      <c r="F85" s="122"/>
    </row>
    <row r="86" spans="1:6" s="123" customFormat="1" ht="15" customHeight="1">
      <c r="A86" s="840"/>
      <c r="B86" s="834"/>
      <c r="C86" s="120"/>
      <c r="D86" s="121"/>
      <c r="E86" s="121"/>
      <c r="F86" s="122"/>
    </row>
    <row r="87" spans="1:6" s="123" customFormat="1" ht="15" customHeight="1">
      <c r="A87" s="840"/>
      <c r="B87" s="271"/>
      <c r="C87" s="120"/>
      <c r="D87" s="121"/>
      <c r="E87" s="121"/>
      <c r="F87" s="122"/>
    </row>
    <row r="88" spans="1:6" s="123" customFormat="1" ht="15" customHeight="1">
      <c r="A88" s="840"/>
      <c r="B88" s="271"/>
      <c r="C88" s="548"/>
      <c r="D88" s="549"/>
      <c r="E88" s="549"/>
      <c r="F88" s="550">
        <f>SUBTOTAL(9,F82:F87)</f>
        <v>0</v>
      </c>
    </row>
    <row r="89" spans="1:6" s="123" customFormat="1" ht="15" customHeight="1">
      <c r="A89" s="840"/>
      <c r="B89" s="275"/>
      <c r="C89" s="120"/>
      <c r="D89" s="121"/>
      <c r="E89" s="121"/>
      <c r="F89" s="122"/>
    </row>
    <row r="90" spans="1:6" s="123" customFormat="1" ht="15" customHeight="1">
      <c r="A90" s="840"/>
      <c r="B90" s="276"/>
      <c r="C90" s="120"/>
      <c r="D90" s="124"/>
      <c r="E90" s="121"/>
      <c r="F90" s="122"/>
    </row>
    <row r="91" spans="1:6" s="123" customFormat="1" ht="15" customHeight="1">
      <c r="A91" s="840"/>
      <c r="B91" s="276"/>
      <c r="C91" s="120"/>
      <c r="D91" s="121"/>
      <c r="E91" s="121"/>
      <c r="F91" s="122"/>
    </row>
    <row r="92" spans="1:6" s="123" customFormat="1" ht="15" customHeight="1">
      <c r="A92" s="840"/>
      <c r="B92" s="837" t="s">
        <v>281</v>
      </c>
      <c r="C92" s="120"/>
      <c r="D92" s="124"/>
      <c r="E92" s="121"/>
      <c r="F92" s="122"/>
    </row>
    <row r="93" spans="1:6" s="123" customFormat="1" ht="15" customHeight="1">
      <c r="A93" s="840"/>
      <c r="B93" s="829"/>
      <c r="C93" s="120"/>
      <c r="D93" s="121"/>
      <c r="E93" s="121"/>
      <c r="F93" s="122"/>
    </row>
    <row r="94" spans="1:6" s="123" customFormat="1" ht="15" customHeight="1">
      <c r="A94" s="840"/>
      <c r="B94" s="276"/>
      <c r="C94" s="120"/>
      <c r="D94" s="121"/>
      <c r="E94" s="121"/>
      <c r="F94" s="122"/>
    </row>
    <row r="95" spans="1:6" s="123" customFormat="1" ht="15" customHeight="1">
      <c r="A95" s="840"/>
      <c r="B95" s="277"/>
      <c r="C95" s="217"/>
      <c r="D95" s="218"/>
      <c r="E95" s="218"/>
      <c r="F95" s="219">
        <f>SUBTOTAL(9,F89:F94)</f>
        <v>0</v>
      </c>
    </row>
    <row r="96" spans="1:6" s="123" customFormat="1" ht="15" customHeight="1">
      <c r="A96" s="840"/>
      <c r="B96" s="281"/>
      <c r="C96" s="120"/>
      <c r="D96" s="121"/>
      <c r="E96" s="124"/>
      <c r="F96" s="122"/>
    </row>
    <row r="97" spans="1:6" s="123" customFormat="1" ht="15" customHeight="1">
      <c r="A97" s="840"/>
      <c r="B97" s="282"/>
      <c r="C97" s="120"/>
      <c r="D97" s="124"/>
      <c r="E97" s="121"/>
      <c r="F97" s="122"/>
    </row>
    <row r="98" spans="1:6" s="123" customFormat="1" ht="15" customHeight="1">
      <c r="A98" s="840"/>
      <c r="B98" s="282"/>
      <c r="C98" s="120"/>
      <c r="D98" s="121"/>
      <c r="E98" s="121"/>
      <c r="F98" s="122"/>
    </row>
    <row r="99" spans="1:6" s="123" customFormat="1" ht="15" customHeight="1">
      <c r="A99" s="840"/>
      <c r="B99" s="821" t="s">
        <v>285</v>
      </c>
      <c r="C99" s="120"/>
      <c r="D99" s="124"/>
      <c r="E99" s="121"/>
      <c r="F99" s="122"/>
    </row>
    <row r="100" spans="1:6" s="123" customFormat="1" ht="15" customHeight="1">
      <c r="A100" s="840"/>
      <c r="B100" s="821"/>
      <c r="C100" s="120"/>
      <c r="D100" s="121"/>
      <c r="E100" s="121"/>
      <c r="F100" s="122"/>
    </row>
    <row r="101" spans="1:6" s="123" customFormat="1" ht="15" customHeight="1">
      <c r="A101" s="840"/>
      <c r="B101" s="282"/>
      <c r="C101" s="120"/>
      <c r="D101" s="121"/>
      <c r="E101" s="121"/>
      <c r="F101" s="122"/>
    </row>
    <row r="102" spans="1:6" s="123" customFormat="1" ht="15" customHeight="1">
      <c r="A102" s="840"/>
      <c r="B102" s="282"/>
      <c r="C102" s="551"/>
      <c r="D102" s="552"/>
      <c r="E102" s="552"/>
      <c r="F102" s="553">
        <f>SUBTOTAL(9,F96:F101)</f>
        <v>0</v>
      </c>
    </row>
    <row r="103" spans="1:6" s="123" customFormat="1" ht="15" customHeight="1">
      <c r="A103" s="840"/>
      <c r="B103" s="433"/>
      <c r="C103" s="120"/>
      <c r="D103" s="121"/>
      <c r="E103" s="121"/>
      <c r="F103" s="122"/>
    </row>
    <row r="104" spans="1:6" s="123" customFormat="1" ht="15" customHeight="1">
      <c r="A104" s="840"/>
      <c r="B104" s="434"/>
      <c r="C104" s="120"/>
      <c r="D104" s="124"/>
      <c r="E104" s="121"/>
      <c r="F104" s="122"/>
    </row>
    <row r="105" spans="1:6" s="123" customFormat="1" ht="15" customHeight="1">
      <c r="A105" s="840"/>
      <c r="B105" s="816" t="s">
        <v>315</v>
      </c>
      <c r="C105" s="120"/>
      <c r="D105" s="121"/>
      <c r="E105" s="121"/>
      <c r="F105" s="122"/>
    </row>
    <row r="106" spans="1:6" s="123" customFormat="1" ht="15" customHeight="1">
      <c r="A106" s="840"/>
      <c r="B106" s="816"/>
      <c r="C106" s="120"/>
      <c r="D106" s="124"/>
      <c r="E106" s="121"/>
      <c r="F106" s="122"/>
    </row>
    <row r="107" spans="1:6" s="123" customFormat="1" ht="15" customHeight="1">
      <c r="A107" s="840"/>
      <c r="B107" s="434"/>
      <c r="C107" s="125"/>
      <c r="D107" s="124"/>
      <c r="E107" s="121"/>
      <c r="F107" s="122"/>
    </row>
    <row r="108" spans="1:6" s="123" customFormat="1" ht="15" customHeight="1">
      <c r="A108" s="840"/>
      <c r="B108" s="434"/>
      <c r="C108" s="120"/>
      <c r="D108" s="121"/>
      <c r="E108" s="121"/>
      <c r="F108" s="122"/>
    </row>
    <row r="109" spans="1:6" s="123" customFormat="1" ht="15" customHeight="1">
      <c r="A109" s="840"/>
      <c r="B109" s="434"/>
      <c r="C109" s="554"/>
      <c r="D109" s="555"/>
      <c r="E109" s="555"/>
      <c r="F109" s="556">
        <f>SUBTOTAL(9,F103:F108)</f>
        <v>0</v>
      </c>
    </row>
    <row r="110" spans="1:6" s="123" customFormat="1" ht="15" customHeight="1">
      <c r="A110" s="840"/>
      <c r="B110" s="448"/>
      <c r="C110" s="120"/>
      <c r="D110" s="121"/>
      <c r="E110" s="121"/>
      <c r="F110" s="122"/>
    </row>
    <row r="111" spans="1:6" s="123" customFormat="1" ht="15" customHeight="1">
      <c r="A111" s="840"/>
      <c r="B111" s="449"/>
      <c r="C111" s="120"/>
      <c r="D111" s="124"/>
      <c r="E111" s="121"/>
      <c r="F111" s="122"/>
    </row>
    <row r="112" spans="1:6" s="123" customFormat="1" ht="15" customHeight="1">
      <c r="A112" s="840"/>
      <c r="B112" s="817" t="s">
        <v>331</v>
      </c>
      <c r="C112" s="120"/>
      <c r="D112" s="121"/>
      <c r="E112" s="121"/>
      <c r="F112" s="122"/>
    </row>
    <row r="113" spans="1:6" s="123" customFormat="1" ht="15" customHeight="1">
      <c r="A113" s="840"/>
      <c r="B113" s="817"/>
      <c r="C113" s="120"/>
      <c r="D113" s="124"/>
      <c r="E113" s="121"/>
      <c r="F113" s="122"/>
    </row>
    <row r="114" spans="1:6" s="123" customFormat="1" ht="15" customHeight="1">
      <c r="A114" s="840"/>
      <c r="B114" s="449"/>
      <c r="C114" s="120"/>
      <c r="D114" s="121"/>
      <c r="E114" s="121"/>
      <c r="F114" s="122"/>
    </row>
    <row r="115" spans="1:6" s="123" customFormat="1" ht="15" customHeight="1">
      <c r="A115" s="840"/>
      <c r="B115" s="449"/>
      <c r="C115" s="120"/>
      <c r="D115" s="121"/>
      <c r="E115" s="121"/>
      <c r="F115" s="122"/>
    </row>
    <row r="116" spans="1:6" s="123" customFormat="1" ht="15" customHeight="1">
      <c r="A116" s="840"/>
      <c r="B116" s="450"/>
      <c r="C116" s="557"/>
      <c r="D116" s="558"/>
      <c r="E116" s="558"/>
      <c r="F116" s="559">
        <f>SUBTOTAL(9,F110:F115)</f>
        <v>0</v>
      </c>
    </row>
    <row r="117" spans="1:6" s="123" customFormat="1" ht="15" customHeight="1">
      <c r="A117" s="840"/>
      <c r="B117" s="253"/>
      <c r="C117" s="120"/>
      <c r="D117" s="121"/>
      <c r="E117" s="124"/>
      <c r="F117" s="122"/>
    </row>
    <row r="118" spans="1:6" s="123" customFormat="1" ht="15" customHeight="1">
      <c r="A118" s="840"/>
      <c r="B118" s="253"/>
      <c r="C118" s="120"/>
      <c r="D118" s="124"/>
      <c r="E118" s="121"/>
      <c r="F118" s="122"/>
    </row>
    <row r="119" spans="1:6" s="123" customFormat="1" ht="15" customHeight="1">
      <c r="A119" s="840"/>
      <c r="B119" s="818" t="s">
        <v>393</v>
      </c>
      <c r="C119" s="120"/>
      <c r="D119" s="121"/>
      <c r="E119" s="121"/>
      <c r="F119" s="122"/>
    </row>
    <row r="120" spans="1:6" s="123" customFormat="1" ht="15" customHeight="1">
      <c r="A120" s="840"/>
      <c r="B120" s="818"/>
      <c r="C120" s="120"/>
      <c r="D120" s="124"/>
      <c r="E120" s="121"/>
      <c r="F120" s="122"/>
    </row>
    <row r="121" spans="1:6" s="123" customFormat="1" ht="15" customHeight="1">
      <c r="A121" s="840"/>
      <c r="B121" s="818"/>
      <c r="C121" s="120"/>
      <c r="D121" s="121"/>
      <c r="E121" s="121"/>
      <c r="F121" s="122"/>
    </row>
    <row r="122" spans="1:6" s="123" customFormat="1" ht="15" customHeight="1">
      <c r="A122" s="840"/>
      <c r="B122" s="253"/>
      <c r="C122" s="120"/>
      <c r="D122" s="121"/>
      <c r="E122" s="121"/>
      <c r="F122" s="122"/>
    </row>
    <row r="123" spans="1:6" s="123" customFormat="1" ht="15" customHeight="1">
      <c r="A123" s="840"/>
      <c r="B123" s="254"/>
      <c r="C123" s="223"/>
      <c r="D123" s="224"/>
      <c r="E123" s="224"/>
      <c r="F123" s="225">
        <f>SUBTOTAL(9,F117:F122)</f>
        <v>0</v>
      </c>
    </row>
    <row r="124" spans="1:6" s="123" customFormat="1" ht="15" customHeight="1">
      <c r="A124" s="840"/>
      <c r="B124" s="150"/>
      <c r="C124" s="120"/>
      <c r="D124" s="121"/>
      <c r="E124" s="121"/>
      <c r="F124" s="122"/>
    </row>
    <row r="125" spans="1:6" s="123" customFormat="1" ht="15" customHeight="1">
      <c r="A125" s="840"/>
      <c r="B125" s="151"/>
      <c r="C125" s="120"/>
      <c r="D125" s="124"/>
      <c r="E125" s="121"/>
      <c r="F125" s="122"/>
    </row>
    <row r="126" spans="1:6" s="123" customFormat="1" ht="15" customHeight="1">
      <c r="A126" s="840"/>
      <c r="B126" s="151"/>
      <c r="C126" s="120"/>
      <c r="D126" s="121"/>
      <c r="E126" s="121"/>
      <c r="F126" s="122"/>
    </row>
    <row r="127" spans="1:6" s="123" customFormat="1" ht="15" customHeight="1">
      <c r="A127" s="840"/>
      <c r="B127" s="819" t="s">
        <v>339</v>
      </c>
      <c r="C127" s="120"/>
      <c r="D127" s="124"/>
      <c r="E127" s="121"/>
      <c r="F127" s="122"/>
    </row>
    <row r="128" spans="1:6" s="123" customFormat="1" ht="15" customHeight="1">
      <c r="A128" s="840"/>
      <c r="B128" s="819"/>
      <c r="C128" s="120"/>
      <c r="D128" s="121"/>
      <c r="E128" s="121"/>
      <c r="F128" s="122"/>
    </row>
    <row r="129" spans="1:6" s="123" customFormat="1" ht="15" customHeight="1">
      <c r="A129" s="840"/>
      <c r="B129" s="151"/>
      <c r="C129" s="120"/>
      <c r="D129" s="121"/>
      <c r="E129" s="121"/>
      <c r="F129" s="122"/>
    </row>
    <row r="130" spans="1:6" s="123" customFormat="1" ht="15" customHeight="1">
      <c r="A130" s="840"/>
      <c r="B130" s="152"/>
      <c r="C130" s="147"/>
      <c r="D130" s="148"/>
      <c r="E130" s="148"/>
      <c r="F130" s="149">
        <f>SUBTOTAL(9,F124:F129)</f>
        <v>0</v>
      </c>
    </row>
    <row r="131" spans="1:6" s="123" customFormat="1" ht="15" customHeight="1">
      <c r="A131" s="840"/>
      <c r="B131" s="441"/>
      <c r="C131" s="120"/>
      <c r="D131" s="121"/>
      <c r="E131" s="124"/>
      <c r="F131" s="122"/>
    </row>
    <row r="132" spans="1:6" s="123" customFormat="1" ht="15" customHeight="1">
      <c r="A132" s="840"/>
      <c r="B132" s="442"/>
      <c r="C132" s="120"/>
      <c r="D132" s="124"/>
      <c r="E132" s="121"/>
      <c r="F132" s="122"/>
    </row>
    <row r="133" spans="1:6" s="123" customFormat="1" ht="15" customHeight="1">
      <c r="A133" s="840"/>
      <c r="B133" s="820" t="s">
        <v>353</v>
      </c>
      <c r="C133" s="120"/>
      <c r="D133" s="121"/>
      <c r="E133" s="121"/>
      <c r="F133" s="122"/>
    </row>
    <row r="134" spans="1:6" s="123" customFormat="1" ht="15" customHeight="1">
      <c r="A134" s="840"/>
      <c r="B134" s="820"/>
      <c r="C134" s="120"/>
      <c r="D134" s="124"/>
      <c r="E134" s="121"/>
      <c r="F134" s="122"/>
    </row>
    <row r="135" spans="1:6" s="123" customFormat="1" ht="15" customHeight="1">
      <c r="A135" s="840"/>
      <c r="B135" s="442"/>
      <c r="C135" s="120"/>
      <c r="D135" s="121"/>
      <c r="E135" s="121"/>
      <c r="F135" s="122"/>
    </row>
    <row r="136" spans="1:6" s="123" customFormat="1" ht="15" customHeight="1">
      <c r="A136" s="840"/>
      <c r="B136" s="442"/>
      <c r="C136" s="120"/>
      <c r="D136" s="121"/>
      <c r="E136" s="121"/>
      <c r="F136" s="122"/>
    </row>
    <row r="137" spans="1:6" s="123" customFormat="1" ht="15" customHeight="1">
      <c r="A137" s="840"/>
      <c r="B137" s="443"/>
      <c r="C137" s="560"/>
      <c r="D137" s="561"/>
      <c r="E137" s="561"/>
      <c r="F137" s="562">
        <f>SUBTOTAL(9,F131:F136)</f>
        <v>0</v>
      </c>
    </row>
    <row r="138" spans="1:6" s="123" customFormat="1" ht="15" customHeight="1">
      <c r="A138" s="840"/>
      <c r="B138" s="445"/>
      <c r="C138" s="120"/>
      <c r="D138" s="121"/>
      <c r="E138" s="121"/>
      <c r="F138" s="122"/>
    </row>
    <row r="139" spans="1:6" s="123" customFormat="1" ht="15" customHeight="1">
      <c r="A139" s="840"/>
      <c r="B139" s="446"/>
      <c r="C139" s="120"/>
      <c r="D139" s="124"/>
      <c r="E139" s="121"/>
      <c r="F139" s="122"/>
    </row>
    <row r="140" spans="1:6" s="123" customFormat="1" ht="15" customHeight="1">
      <c r="A140" s="840"/>
      <c r="B140" s="451" t="s">
        <v>354</v>
      </c>
      <c r="C140" s="120"/>
      <c r="D140" s="121"/>
      <c r="E140" s="121"/>
      <c r="F140" s="122"/>
    </row>
    <row r="141" spans="1:6" s="123" customFormat="1" ht="15" customHeight="1">
      <c r="A141" s="840"/>
      <c r="B141" s="451" t="s">
        <v>394</v>
      </c>
      <c r="C141" s="120"/>
      <c r="D141" s="124"/>
      <c r="E141" s="121"/>
      <c r="F141" s="122"/>
    </row>
    <row r="142" spans="1:6" s="123" customFormat="1" ht="15" customHeight="1">
      <c r="A142" s="840"/>
      <c r="B142" s="446"/>
      <c r="C142" s="120"/>
      <c r="D142" s="121"/>
      <c r="E142" s="121"/>
      <c r="F142" s="122"/>
    </row>
    <row r="143" spans="1:6" s="123" customFormat="1" ht="15" customHeight="1">
      <c r="A143" s="840"/>
      <c r="B143" s="446"/>
      <c r="C143" s="120"/>
      <c r="D143" s="121"/>
      <c r="E143" s="121"/>
      <c r="F143" s="122"/>
    </row>
    <row r="144" spans="1:6" s="123" customFormat="1" ht="15" customHeight="1">
      <c r="A144" s="840"/>
      <c r="B144" s="446"/>
      <c r="C144" s="563"/>
      <c r="D144" s="564"/>
      <c r="E144" s="564"/>
      <c r="F144" s="565">
        <f>SUBTOTAL(9,F138:F143)</f>
        <v>0</v>
      </c>
    </row>
    <row r="145" spans="1:6" s="123" customFormat="1" ht="15" customHeight="1">
      <c r="A145" s="840"/>
      <c r="B145" s="141"/>
      <c r="C145" s="120"/>
      <c r="D145" s="121"/>
      <c r="E145" s="121"/>
      <c r="F145" s="122"/>
    </row>
    <row r="146" spans="1:6" s="123" customFormat="1" ht="15" customHeight="1">
      <c r="A146" s="840"/>
      <c r="B146" s="142"/>
      <c r="C146" s="120"/>
      <c r="D146" s="124"/>
      <c r="E146" s="121"/>
      <c r="F146" s="122"/>
    </row>
    <row r="147" spans="1:6" s="123" customFormat="1" ht="15" customHeight="1">
      <c r="A147" s="840"/>
      <c r="B147" s="142" t="s">
        <v>363</v>
      </c>
      <c r="C147" s="120"/>
      <c r="D147" s="121"/>
      <c r="E147" s="121"/>
      <c r="F147" s="122"/>
    </row>
    <row r="148" spans="1:6" s="123" customFormat="1" ht="15" customHeight="1">
      <c r="A148" s="840"/>
      <c r="B148" s="142" t="s">
        <v>395</v>
      </c>
      <c r="C148" s="125"/>
      <c r="D148" s="124"/>
      <c r="E148" s="121"/>
      <c r="F148" s="122"/>
    </row>
    <row r="149" spans="1:6" s="123" customFormat="1" ht="15" customHeight="1">
      <c r="A149" s="840"/>
      <c r="B149" s="142"/>
      <c r="C149" s="120"/>
      <c r="D149" s="121"/>
      <c r="E149" s="121"/>
      <c r="F149" s="122"/>
    </row>
    <row r="150" spans="1:6" s="123" customFormat="1" ht="15" customHeight="1">
      <c r="A150" s="840"/>
      <c r="B150" s="142"/>
      <c r="C150" s="120"/>
      <c r="D150" s="121"/>
      <c r="E150" s="121"/>
      <c r="F150" s="122"/>
    </row>
    <row r="151" spans="1:6" s="123" customFormat="1" ht="15" customHeight="1">
      <c r="A151" s="840"/>
      <c r="B151" s="143"/>
      <c r="C151" s="144"/>
      <c r="D151" s="145"/>
      <c r="E151" s="145"/>
      <c r="F151" s="146">
        <f>SUBTOTAL(9,F145:F150)</f>
        <v>0</v>
      </c>
    </row>
    <row r="152" spans="1:6" s="123" customFormat="1" ht="15" customHeight="1">
      <c r="A152" s="840"/>
      <c r="B152" s="750"/>
      <c r="C152" s="120"/>
      <c r="D152" s="121"/>
      <c r="E152" s="121"/>
      <c r="F152" s="122"/>
    </row>
    <row r="153" spans="1:6" s="123" customFormat="1" ht="15" customHeight="1">
      <c r="A153" s="840"/>
      <c r="B153" s="751"/>
      <c r="C153" s="120"/>
      <c r="D153" s="124"/>
      <c r="E153" s="121"/>
      <c r="F153" s="122"/>
    </row>
    <row r="154" spans="1:6" s="123" customFormat="1" ht="15" customHeight="1">
      <c r="A154" s="840"/>
      <c r="B154" s="756" t="s">
        <v>375</v>
      </c>
      <c r="C154" s="120"/>
      <c r="D154" s="121"/>
      <c r="E154" s="121"/>
      <c r="F154" s="122"/>
    </row>
    <row r="155" spans="1:6" s="123" customFormat="1" ht="15" customHeight="1">
      <c r="A155" s="840"/>
      <c r="B155" s="751"/>
      <c r="C155" s="125"/>
      <c r="D155" s="124"/>
      <c r="E155" s="121"/>
      <c r="F155" s="122"/>
    </row>
    <row r="156" spans="1:6" s="123" customFormat="1" ht="15" customHeight="1">
      <c r="A156" s="840"/>
      <c r="B156" s="751"/>
      <c r="C156" s="120"/>
      <c r="D156" s="121"/>
      <c r="E156" s="121"/>
      <c r="F156" s="122"/>
    </row>
    <row r="157" spans="1:6" s="123" customFormat="1" ht="15" customHeight="1">
      <c r="A157" s="840"/>
      <c r="B157" s="751"/>
      <c r="C157" s="120"/>
      <c r="D157" s="121"/>
      <c r="E157" s="121"/>
      <c r="F157" s="122"/>
    </row>
    <row r="158" spans="1:6" s="123" customFormat="1" ht="15" customHeight="1">
      <c r="A158" s="840"/>
      <c r="B158" s="752"/>
      <c r="C158" s="757"/>
      <c r="D158" s="758"/>
      <c r="E158" s="758"/>
      <c r="F158" s="759">
        <f>SUBTOTAL(9,F152:F157)</f>
        <v>0</v>
      </c>
    </row>
    <row r="159" spans="1:6" s="119" customFormat="1">
      <c r="A159" s="117"/>
      <c r="B159" s="117"/>
      <c r="C159" s="118"/>
      <c r="D159" s="118"/>
      <c r="E159" s="118"/>
      <c r="F159" s="131">
        <f>SUBTOTAL(9,F26:F158)</f>
        <v>0</v>
      </c>
    </row>
    <row r="160" spans="1:6" s="123" customFormat="1" ht="15" customHeight="1">
      <c r="A160" s="839" t="s">
        <v>444</v>
      </c>
      <c r="B160" s="247"/>
      <c r="C160" s="120"/>
      <c r="D160" s="121"/>
      <c r="E160" s="124"/>
      <c r="F160" s="122"/>
    </row>
    <row r="161" spans="1:6" s="123" customFormat="1" ht="15" customHeight="1">
      <c r="A161" s="840"/>
      <c r="B161" s="248"/>
      <c r="C161" s="120"/>
      <c r="D161" s="124"/>
      <c r="E161" s="121"/>
      <c r="F161" s="122"/>
    </row>
    <row r="162" spans="1:6" s="123" customFormat="1" ht="15" customHeight="1">
      <c r="A162" s="840"/>
      <c r="B162" s="822" t="s">
        <v>101</v>
      </c>
      <c r="C162" s="120"/>
      <c r="D162" s="121"/>
      <c r="E162" s="121"/>
      <c r="F162" s="122"/>
    </row>
    <row r="163" spans="1:6" s="123" customFormat="1" ht="15" customHeight="1">
      <c r="A163" s="840"/>
      <c r="B163" s="822"/>
      <c r="C163" s="120"/>
      <c r="D163" s="124"/>
      <c r="E163" s="121"/>
      <c r="F163" s="122"/>
    </row>
    <row r="164" spans="1:6" s="123" customFormat="1" ht="15" customHeight="1">
      <c r="A164" s="840"/>
      <c r="B164" s="248"/>
      <c r="C164" s="120"/>
      <c r="D164" s="121"/>
      <c r="E164" s="121"/>
      <c r="F164" s="122"/>
    </row>
    <row r="165" spans="1:6" s="123" customFormat="1" ht="15" customHeight="1">
      <c r="A165" s="840"/>
      <c r="B165" s="248"/>
      <c r="C165" s="120"/>
      <c r="D165" s="121"/>
      <c r="E165" s="121"/>
      <c r="F165" s="122"/>
    </row>
    <row r="166" spans="1:6" s="123" customFormat="1" ht="15" customHeight="1">
      <c r="A166" s="840"/>
      <c r="B166" s="252"/>
      <c r="C166" s="226"/>
      <c r="D166" s="227"/>
      <c r="E166" s="227"/>
      <c r="F166" s="228">
        <f>SUBTOTAL(9,F160:F165)</f>
        <v>0</v>
      </c>
    </row>
    <row r="167" spans="1:6" s="123" customFormat="1" ht="15" customHeight="1">
      <c r="A167" s="840"/>
      <c r="B167" s="286"/>
      <c r="C167" s="120"/>
      <c r="D167" s="121"/>
      <c r="E167" s="121"/>
      <c r="F167" s="122"/>
    </row>
    <row r="168" spans="1:6" s="123" customFormat="1" ht="15" customHeight="1">
      <c r="A168" s="840"/>
      <c r="B168" s="286"/>
      <c r="C168" s="120"/>
      <c r="D168" s="124"/>
      <c r="E168" s="121"/>
      <c r="F168" s="122"/>
    </row>
    <row r="169" spans="1:6" s="123" customFormat="1" ht="15" customHeight="1">
      <c r="A169" s="840"/>
      <c r="B169" s="286"/>
      <c r="C169" s="120"/>
      <c r="D169" s="124"/>
      <c r="E169" s="121"/>
      <c r="F169" s="122"/>
    </row>
    <row r="170" spans="1:6" s="123" customFormat="1" ht="15" customHeight="1">
      <c r="A170" s="840"/>
      <c r="B170" s="823" t="s">
        <v>126</v>
      </c>
      <c r="C170" s="120"/>
      <c r="D170" s="121"/>
      <c r="E170" s="121"/>
      <c r="F170" s="122"/>
    </row>
    <row r="171" spans="1:6" s="123" customFormat="1" ht="15" customHeight="1">
      <c r="A171" s="840"/>
      <c r="B171" s="823"/>
      <c r="C171" s="120"/>
      <c r="D171" s="121"/>
      <c r="E171" s="121"/>
      <c r="F171" s="122"/>
    </row>
    <row r="172" spans="1:6" s="123" customFormat="1" ht="15" customHeight="1">
      <c r="A172" s="840"/>
      <c r="B172" s="286"/>
      <c r="C172" s="120"/>
      <c r="D172" s="121"/>
      <c r="E172" s="121"/>
      <c r="F172" s="122"/>
    </row>
    <row r="173" spans="1:6" s="123" customFormat="1" ht="15" customHeight="1">
      <c r="A173" s="840"/>
      <c r="B173" s="287"/>
      <c r="C173" s="214"/>
      <c r="D173" s="215"/>
      <c r="E173" s="215"/>
      <c r="F173" s="216">
        <f>SUBTOTAL(9,F167:F172)</f>
        <v>0</v>
      </c>
    </row>
    <row r="174" spans="1:6" s="123" customFormat="1" ht="15" customHeight="1">
      <c r="A174" s="840"/>
      <c r="B174" s="400"/>
      <c r="C174" s="120"/>
      <c r="D174" s="121"/>
      <c r="E174" s="121"/>
      <c r="F174" s="122"/>
    </row>
    <row r="175" spans="1:6" s="123" customFormat="1" ht="15" customHeight="1">
      <c r="A175" s="840"/>
      <c r="B175" s="401"/>
      <c r="C175" s="120"/>
      <c r="D175" s="124"/>
      <c r="E175" s="121"/>
      <c r="F175" s="122"/>
    </row>
    <row r="176" spans="1:6" s="123" customFormat="1" ht="15" customHeight="1">
      <c r="A176" s="840"/>
      <c r="B176" s="401"/>
      <c r="C176" s="120"/>
      <c r="D176" s="121"/>
      <c r="E176" s="121"/>
      <c r="F176" s="122"/>
    </row>
    <row r="177" spans="1:6" s="123" customFormat="1" ht="15" customHeight="1">
      <c r="A177" s="840"/>
      <c r="B177" s="825" t="s">
        <v>137</v>
      </c>
      <c r="C177" s="120"/>
      <c r="D177" s="124"/>
      <c r="E177" s="121"/>
      <c r="F177" s="122"/>
    </row>
    <row r="178" spans="1:6" s="123" customFormat="1" ht="15" customHeight="1">
      <c r="A178" s="840"/>
      <c r="B178" s="825"/>
      <c r="C178" s="120"/>
      <c r="D178" s="121"/>
      <c r="E178" s="121"/>
      <c r="F178" s="122"/>
    </row>
    <row r="179" spans="1:6" s="123" customFormat="1" ht="15" customHeight="1">
      <c r="A179" s="840"/>
      <c r="B179" s="825"/>
      <c r="C179" s="120"/>
      <c r="D179" s="121"/>
      <c r="E179" s="121"/>
      <c r="F179" s="122"/>
    </row>
    <row r="180" spans="1:6" s="123" customFormat="1" ht="15" customHeight="1">
      <c r="A180" s="840"/>
      <c r="B180" s="401"/>
      <c r="C180" s="209"/>
      <c r="D180" s="210"/>
      <c r="E180" s="210"/>
      <c r="F180" s="211">
        <f>SUBTOTAL(9,F174:F179)</f>
        <v>0</v>
      </c>
    </row>
    <row r="181" spans="1:6" s="123" customFormat="1" ht="15" customHeight="1">
      <c r="A181" s="840"/>
      <c r="B181" s="398"/>
      <c r="C181" s="120"/>
      <c r="D181" s="121"/>
      <c r="E181" s="121"/>
      <c r="F181" s="122"/>
    </row>
    <row r="182" spans="1:6" s="123" customFormat="1" ht="15" customHeight="1">
      <c r="A182" s="840"/>
      <c r="B182" s="399"/>
      <c r="C182" s="120"/>
      <c r="D182" s="124"/>
      <c r="E182" s="121"/>
      <c r="F182" s="122"/>
    </row>
    <row r="183" spans="1:6" s="123" customFormat="1" ht="15" customHeight="1">
      <c r="A183" s="840"/>
      <c r="B183" s="399"/>
      <c r="C183" s="120"/>
      <c r="D183" s="121"/>
      <c r="E183" s="121"/>
      <c r="F183" s="122"/>
    </row>
    <row r="184" spans="1:6" s="123" customFormat="1" ht="15" customHeight="1">
      <c r="A184" s="840"/>
      <c r="B184" s="824" t="s">
        <v>147</v>
      </c>
      <c r="C184" s="120"/>
      <c r="D184" s="124"/>
      <c r="E184" s="121"/>
      <c r="F184" s="122"/>
    </row>
    <row r="185" spans="1:6" s="123" customFormat="1" ht="15" customHeight="1">
      <c r="A185" s="840"/>
      <c r="B185" s="824"/>
      <c r="C185" s="120"/>
      <c r="D185" s="121"/>
      <c r="E185" s="121"/>
      <c r="F185" s="122"/>
    </row>
    <row r="186" spans="1:6" s="123" customFormat="1" ht="15" customHeight="1">
      <c r="A186" s="840"/>
      <c r="B186" s="399"/>
      <c r="C186" s="120"/>
      <c r="D186" s="121"/>
      <c r="E186" s="121"/>
      <c r="F186" s="122"/>
    </row>
    <row r="187" spans="1:6" s="123" customFormat="1" ht="15" customHeight="1">
      <c r="A187" s="840"/>
      <c r="B187" s="399"/>
      <c r="C187" s="539"/>
      <c r="D187" s="540"/>
      <c r="E187" s="540"/>
      <c r="F187" s="340">
        <f>SUBTOTAL(9,F181:F186)</f>
        <v>0</v>
      </c>
    </row>
    <row r="188" spans="1:6" s="123" customFormat="1" ht="15" customHeight="1">
      <c r="A188" s="840"/>
      <c r="B188" s="406"/>
      <c r="C188" s="120"/>
      <c r="D188" s="121"/>
      <c r="E188" s="124"/>
      <c r="F188" s="122"/>
    </row>
    <row r="189" spans="1:6" s="123" customFormat="1" ht="15" customHeight="1">
      <c r="A189" s="840"/>
      <c r="B189" s="405"/>
      <c r="C189" s="120"/>
      <c r="D189" s="124"/>
      <c r="E189" s="121"/>
      <c r="F189" s="122"/>
    </row>
    <row r="190" spans="1:6" s="123" customFormat="1" ht="15" customHeight="1">
      <c r="A190" s="840"/>
      <c r="B190" s="405"/>
      <c r="C190" s="120"/>
      <c r="D190" s="121"/>
      <c r="E190" s="121"/>
      <c r="F190" s="122"/>
    </row>
    <row r="191" spans="1:6" s="123" customFormat="1" ht="15" customHeight="1">
      <c r="A191" s="840"/>
      <c r="B191" s="826" t="s">
        <v>160</v>
      </c>
      <c r="C191" s="120"/>
      <c r="D191" s="124"/>
      <c r="E191" s="121"/>
      <c r="F191" s="122"/>
    </row>
    <row r="192" spans="1:6" s="123" customFormat="1" ht="15" customHeight="1">
      <c r="A192" s="840"/>
      <c r="B192" s="826"/>
      <c r="C192" s="120"/>
      <c r="D192" s="121"/>
      <c r="E192" s="121"/>
      <c r="F192" s="122"/>
    </row>
    <row r="193" spans="1:6" s="123" customFormat="1" ht="15" customHeight="1">
      <c r="A193" s="840"/>
      <c r="B193" s="405"/>
      <c r="C193" s="120"/>
      <c r="D193" s="121"/>
      <c r="E193" s="121"/>
      <c r="F193" s="122"/>
    </row>
    <row r="194" spans="1:6" s="123" customFormat="1" ht="15" customHeight="1">
      <c r="A194" s="840"/>
      <c r="B194" s="407"/>
      <c r="C194" s="212"/>
      <c r="D194" s="213"/>
      <c r="E194" s="213"/>
      <c r="F194" s="544">
        <f>SUBTOTAL(9,F188:F193)</f>
        <v>0</v>
      </c>
    </row>
    <row r="195" spans="1:6" s="123" customFormat="1" ht="15" customHeight="1">
      <c r="A195" s="840"/>
      <c r="B195" s="409"/>
      <c r="C195" s="120"/>
      <c r="D195" s="121"/>
      <c r="E195" s="121"/>
      <c r="F195" s="122"/>
    </row>
    <row r="196" spans="1:6" s="123" customFormat="1" ht="15" customHeight="1">
      <c r="A196" s="840"/>
      <c r="B196" s="409"/>
      <c r="C196" s="120"/>
      <c r="D196" s="124"/>
      <c r="E196" s="121"/>
      <c r="F196" s="122"/>
    </row>
    <row r="197" spans="1:6" s="123" customFormat="1" ht="15" customHeight="1">
      <c r="A197" s="840"/>
      <c r="B197" s="409"/>
      <c r="C197" s="120"/>
      <c r="D197" s="124"/>
      <c r="E197" s="121"/>
      <c r="F197" s="122"/>
    </row>
    <row r="198" spans="1:6" s="123" customFormat="1" ht="15" customHeight="1">
      <c r="A198" s="840"/>
      <c r="B198" s="827" t="s">
        <v>170</v>
      </c>
      <c r="C198" s="120"/>
      <c r="D198" s="121"/>
      <c r="E198" s="121"/>
      <c r="F198" s="122"/>
    </row>
    <row r="199" spans="1:6" s="123" customFormat="1" ht="15" customHeight="1">
      <c r="A199" s="840"/>
      <c r="B199" s="828"/>
      <c r="C199" s="125"/>
      <c r="D199" s="124"/>
      <c r="E199" s="121"/>
      <c r="F199" s="122"/>
    </row>
    <row r="200" spans="1:6" s="123" customFormat="1" ht="15" customHeight="1">
      <c r="A200" s="840"/>
      <c r="B200" s="409"/>
      <c r="C200" s="120"/>
      <c r="D200" s="121"/>
      <c r="E200" s="121"/>
      <c r="F200" s="122"/>
    </row>
    <row r="201" spans="1:6" s="123" customFormat="1" ht="15" customHeight="1">
      <c r="A201" s="840"/>
      <c r="B201" s="410"/>
      <c r="C201" s="541"/>
      <c r="D201" s="542"/>
      <c r="E201" s="542"/>
      <c r="F201" s="543">
        <f>SUBTOTAL(9,F195:F200)</f>
        <v>0</v>
      </c>
    </row>
    <row r="202" spans="1:6" s="123" customFormat="1" ht="15" customHeight="1">
      <c r="A202" s="840"/>
      <c r="B202" s="414"/>
      <c r="C202" s="120"/>
      <c r="D202" s="121"/>
      <c r="E202" s="121"/>
      <c r="F202" s="122"/>
    </row>
    <row r="203" spans="1:6" s="123" customFormat="1" ht="15" customHeight="1">
      <c r="A203" s="840"/>
      <c r="B203" s="415"/>
      <c r="C203" s="120"/>
      <c r="D203" s="124"/>
      <c r="E203" s="121"/>
      <c r="F203" s="122"/>
    </row>
    <row r="204" spans="1:6" s="123" customFormat="1" ht="15" customHeight="1">
      <c r="A204" s="840"/>
      <c r="B204" s="415"/>
      <c r="C204" s="120"/>
      <c r="D204" s="121"/>
      <c r="E204" s="121"/>
      <c r="F204" s="122"/>
    </row>
    <row r="205" spans="1:6" s="123" customFormat="1" ht="15" customHeight="1">
      <c r="A205" s="840"/>
      <c r="B205" s="832" t="s">
        <v>184</v>
      </c>
      <c r="C205" s="120"/>
      <c r="D205" s="124"/>
      <c r="E205" s="121"/>
      <c r="F205" s="122"/>
    </row>
    <row r="206" spans="1:6" s="123" customFormat="1" ht="15" customHeight="1">
      <c r="A206" s="840"/>
      <c r="B206" s="832"/>
      <c r="C206" s="120"/>
      <c r="D206" s="121"/>
      <c r="E206" s="121"/>
      <c r="F206" s="122"/>
    </row>
    <row r="207" spans="1:6" s="123" customFormat="1" ht="15" customHeight="1">
      <c r="A207" s="840"/>
      <c r="B207" s="415"/>
      <c r="C207" s="120"/>
      <c r="D207" s="121"/>
      <c r="E207" s="121"/>
      <c r="F207" s="122"/>
    </row>
    <row r="208" spans="1:6" s="123" customFormat="1" ht="15" customHeight="1">
      <c r="A208" s="840"/>
      <c r="B208" s="416"/>
      <c r="C208" s="545"/>
      <c r="D208" s="546"/>
      <c r="E208" s="546"/>
      <c r="F208" s="547">
        <f>SUBTOTAL(9,F202:F207)</f>
        <v>0</v>
      </c>
    </row>
    <row r="209" spans="1:6" s="123" customFormat="1" ht="15" customHeight="1">
      <c r="A209" s="840"/>
      <c r="B209" s="261"/>
      <c r="C209" s="120"/>
      <c r="D209" s="121"/>
      <c r="E209" s="121"/>
      <c r="F209" s="122"/>
    </row>
    <row r="210" spans="1:6" s="123" customFormat="1" ht="15" customHeight="1">
      <c r="A210" s="840"/>
      <c r="B210" s="262"/>
      <c r="C210" s="120"/>
      <c r="D210" s="124"/>
      <c r="E210" s="121"/>
      <c r="F210" s="122"/>
    </row>
    <row r="211" spans="1:6" s="123" customFormat="1" ht="15" customHeight="1">
      <c r="A211" s="840"/>
      <c r="B211" s="262"/>
      <c r="C211" s="120"/>
      <c r="D211" s="121"/>
      <c r="E211" s="121"/>
      <c r="F211" s="122"/>
    </row>
    <row r="212" spans="1:6" s="123" customFormat="1" ht="15" customHeight="1">
      <c r="A212" s="840"/>
      <c r="B212" s="833" t="s">
        <v>245</v>
      </c>
      <c r="C212" s="120"/>
      <c r="D212" s="124"/>
      <c r="E212" s="121"/>
      <c r="F212" s="122"/>
    </row>
    <row r="213" spans="1:6" s="123" customFormat="1" ht="15" customHeight="1">
      <c r="A213" s="840"/>
      <c r="B213" s="833"/>
      <c r="C213" s="120"/>
      <c r="D213" s="121"/>
      <c r="E213" s="121"/>
      <c r="F213" s="122"/>
    </row>
    <row r="214" spans="1:6" s="123" customFormat="1" ht="15" customHeight="1">
      <c r="A214" s="840"/>
      <c r="B214" s="262"/>
      <c r="C214" s="120"/>
      <c r="D214" s="121"/>
      <c r="E214" s="121"/>
      <c r="F214" s="122"/>
    </row>
    <row r="215" spans="1:6" s="123" customFormat="1" ht="15" customHeight="1">
      <c r="A215" s="840"/>
      <c r="B215" s="263"/>
      <c r="C215" s="220"/>
      <c r="D215" s="221"/>
      <c r="E215" s="221"/>
      <c r="F215" s="222">
        <f>SUBTOTAL(9,F209:F214)</f>
        <v>0</v>
      </c>
    </row>
    <row r="216" spans="1:6" s="123" customFormat="1" ht="15" customHeight="1">
      <c r="A216" s="840"/>
      <c r="B216" s="270"/>
      <c r="C216" s="120"/>
      <c r="D216" s="121"/>
      <c r="E216" s="121"/>
      <c r="F216" s="122"/>
    </row>
    <row r="217" spans="1:6" s="123" customFormat="1" ht="15" customHeight="1">
      <c r="A217" s="840"/>
      <c r="B217" s="271"/>
      <c r="C217" s="120"/>
      <c r="D217" s="124"/>
      <c r="E217" s="121"/>
      <c r="F217" s="122"/>
    </row>
    <row r="218" spans="1:6" s="123" customFormat="1" ht="15" customHeight="1">
      <c r="A218" s="840"/>
      <c r="B218" s="271"/>
      <c r="C218" s="120"/>
      <c r="D218" s="121"/>
      <c r="E218" s="121"/>
      <c r="F218" s="122"/>
    </row>
    <row r="219" spans="1:6" s="123" customFormat="1" ht="15" customHeight="1">
      <c r="A219" s="840"/>
      <c r="B219" s="834" t="s">
        <v>258</v>
      </c>
      <c r="C219" s="120"/>
      <c r="D219" s="124"/>
      <c r="E219" s="121"/>
      <c r="F219" s="122"/>
    </row>
    <row r="220" spans="1:6" s="123" customFormat="1" ht="15" customHeight="1">
      <c r="A220" s="840"/>
      <c r="B220" s="834"/>
      <c r="C220" s="120"/>
      <c r="D220" s="121"/>
      <c r="E220" s="121"/>
      <c r="F220" s="122"/>
    </row>
    <row r="221" spans="1:6" s="123" customFormat="1" ht="15" customHeight="1">
      <c r="A221" s="840"/>
      <c r="B221" s="271"/>
      <c r="C221" s="120"/>
      <c r="D221" s="121"/>
      <c r="E221" s="121"/>
      <c r="F221" s="122"/>
    </row>
    <row r="222" spans="1:6" s="123" customFormat="1" ht="15" customHeight="1">
      <c r="A222" s="840"/>
      <c r="B222" s="271"/>
      <c r="C222" s="548"/>
      <c r="D222" s="549"/>
      <c r="E222" s="549"/>
      <c r="F222" s="550">
        <f>SUBTOTAL(9,F216:F221)</f>
        <v>0</v>
      </c>
    </row>
    <row r="223" spans="1:6" s="123" customFormat="1" ht="15" customHeight="1">
      <c r="A223" s="840"/>
      <c r="B223" s="275"/>
      <c r="C223" s="120"/>
      <c r="D223" s="121"/>
      <c r="E223" s="121"/>
      <c r="F223" s="122"/>
    </row>
    <row r="224" spans="1:6" s="123" customFormat="1" ht="15" customHeight="1">
      <c r="A224" s="840"/>
      <c r="B224" s="276"/>
      <c r="C224" s="120"/>
      <c r="D224" s="124"/>
      <c r="E224" s="121"/>
      <c r="F224" s="122"/>
    </row>
    <row r="225" spans="1:6" s="123" customFormat="1" ht="15" customHeight="1">
      <c r="A225" s="840"/>
      <c r="B225" s="276"/>
      <c r="C225" s="120"/>
      <c r="D225" s="121"/>
      <c r="E225" s="121"/>
      <c r="F225" s="122"/>
    </row>
    <row r="226" spans="1:6" s="123" customFormat="1" ht="15" customHeight="1">
      <c r="A226" s="840"/>
      <c r="B226" s="837" t="s">
        <v>281</v>
      </c>
      <c r="C226" s="120"/>
      <c r="D226" s="124"/>
      <c r="E226" s="121"/>
      <c r="F226" s="122"/>
    </row>
    <row r="227" spans="1:6" s="123" customFormat="1" ht="15" customHeight="1">
      <c r="A227" s="840"/>
      <c r="B227" s="829"/>
      <c r="C227" s="120"/>
      <c r="D227" s="121"/>
      <c r="E227" s="121"/>
      <c r="F227" s="122"/>
    </row>
    <row r="228" spans="1:6" s="123" customFormat="1" ht="15" customHeight="1">
      <c r="A228" s="840"/>
      <c r="B228" s="276"/>
      <c r="C228" s="120"/>
      <c r="D228" s="121"/>
      <c r="E228" s="121"/>
      <c r="F228" s="122"/>
    </row>
    <row r="229" spans="1:6" s="123" customFormat="1" ht="15" customHeight="1">
      <c r="A229" s="840"/>
      <c r="B229" s="277"/>
      <c r="C229" s="217"/>
      <c r="D229" s="218"/>
      <c r="E229" s="218"/>
      <c r="F229" s="219">
        <f>SUBTOTAL(9,F223:F228)</f>
        <v>0</v>
      </c>
    </row>
    <row r="230" spans="1:6" s="123" customFormat="1" ht="15" customHeight="1">
      <c r="A230" s="840"/>
      <c r="B230" s="281"/>
      <c r="C230" s="120"/>
      <c r="D230" s="121"/>
      <c r="E230" s="124"/>
      <c r="F230" s="122"/>
    </row>
    <row r="231" spans="1:6" s="123" customFormat="1" ht="15" customHeight="1">
      <c r="A231" s="840"/>
      <c r="B231" s="282"/>
      <c r="C231" s="120"/>
      <c r="D231" s="124"/>
      <c r="E231" s="121"/>
      <c r="F231" s="122"/>
    </row>
    <row r="232" spans="1:6" s="123" customFormat="1" ht="15" customHeight="1">
      <c r="A232" s="840"/>
      <c r="B232" s="282"/>
      <c r="C232" s="120"/>
      <c r="D232" s="121"/>
      <c r="E232" s="121"/>
      <c r="F232" s="122"/>
    </row>
    <row r="233" spans="1:6" s="123" customFormat="1" ht="15" customHeight="1">
      <c r="A233" s="840"/>
      <c r="B233" s="821" t="s">
        <v>285</v>
      </c>
      <c r="C233" s="120"/>
      <c r="D233" s="124"/>
      <c r="E233" s="121"/>
      <c r="F233" s="122"/>
    </row>
    <row r="234" spans="1:6" s="123" customFormat="1" ht="15" customHeight="1">
      <c r="A234" s="840"/>
      <c r="B234" s="821"/>
      <c r="C234" s="120"/>
      <c r="D234" s="121"/>
      <c r="E234" s="121"/>
      <c r="F234" s="122"/>
    </row>
    <row r="235" spans="1:6" s="123" customFormat="1" ht="15" customHeight="1">
      <c r="A235" s="840"/>
      <c r="B235" s="282"/>
      <c r="C235" s="120"/>
      <c r="D235" s="121"/>
      <c r="E235" s="121"/>
      <c r="F235" s="122"/>
    </row>
    <row r="236" spans="1:6" s="123" customFormat="1" ht="15" customHeight="1">
      <c r="A236" s="840"/>
      <c r="B236" s="282"/>
      <c r="C236" s="551"/>
      <c r="D236" s="552"/>
      <c r="E236" s="552"/>
      <c r="F236" s="553">
        <f>SUBTOTAL(9,F230:F235)</f>
        <v>0</v>
      </c>
    </row>
    <row r="237" spans="1:6" s="123" customFormat="1" ht="15" customHeight="1">
      <c r="A237" s="840"/>
      <c r="B237" s="433"/>
      <c r="C237" s="120"/>
      <c r="D237" s="121"/>
      <c r="E237" s="121"/>
      <c r="F237" s="122"/>
    </row>
    <row r="238" spans="1:6" s="123" customFormat="1" ht="15" customHeight="1">
      <c r="A238" s="840"/>
      <c r="B238" s="434"/>
      <c r="C238" s="120"/>
      <c r="D238" s="124"/>
      <c r="E238" s="121"/>
      <c r="F238" s="122"/>
    </row>
    <row r="239" spans="1:6" s="123" customFormat="1" ht="15" customHeight="1">
      <c r="A239" s="840"/>
      <c r="B239" s="816" t="s">
        <v>315</v>
      </c>
      <c r="C239" s="120"/>
      <c r="D239" s="121"/>
      <c r="E239" s="121"/>
      <c r="F239" s="122"/>
    </row>
    <row r="240" spans="1:6" s="123" customFormat="1" ht="15" customHeight="1">
      <c r="A240" s="840"/>
      <c r="B240" s="816"/>
      <c r="C240" s="120"/>
      <c r="D240" s="124"/>
      <c r="E240" s="121"/>
      <c r="F240" s="122"/>
    </row>
    <row r="241" spans="1:6" s="123" customFormat="1" ht="15" customHeight="1">
      <c r="A241" s="840"/>
      <c r="B241" s="434"/>
      <c r="C241" s="125"/>
      <c r="D241" s="124"/>
      <c r="E241" s="121"/>
      <c r="F241" s="122"/>
    </row>
    <row r="242" spans="1:6" s="123" customFormat="1" ht="15" customHeight="1">
      <c r="A242" s="840"/>
      <c r="B242" s="434"/>
      <c r="C242" s="120"/>
      <c r="D242" s="121"/>
      <c r="E242" s="121"/>
      <c r="F242" s="122"/>
    </row>
    <row r="243" spans="1:6" s="123" customFormat="1" ht="15" customHeight="1">
      <c r="A243" s="840"/>
      <c r="B243" s="434"/>
      <c r="C243" s="554"/>
      <c r="D243" s="555"/>
      <c r="E243" s="555"/>
      <c r="F243" s="556">
        <f>SUBTOTAL(9,F237:F242)</f>
        <v>0</v>
      </c>
    </row>
    <row r="244" spans="1:6" s="123" customFormat="1" ht="15" customHeight="1">
      <c r="A244" s="840"/>
      <c r="B244" s="448"/>
      <c r="C244" s="120"/>
      <c r="D244" s="121"/>
      <c r="E244" s="121"/>
      <c r="F244" s="122"/>
    </row>
    <row r="245" spans="1:6" s="123" customFormat="1" ht="15" customHeight="1">
      <c r="A245" s="840"/>
      <c r="B245" s="449"/>
      <c r="C245" s="120"/>
      <c r="D245" s="124"/>
      <c r="E245" s="121"/>
      <c r="F245" s="122"/>
    </row>
    <row r="246" spans="1:6" s="123" customFormat="1" ht="15" customHeight="1">
      <c r="A246" s="840"/>
      <c r="B246" s="817" t="s">
        <v>331</v>
      </c>
      <c r="C246" s="120"/>
      <c r="D246" s="121"/>
      <c r="E246" s="121"/>
      <c r="F246" s="122"/>
    </row>
    <row r="247" spans="1:6" s="123" customFormat="1" ht="15" customHeight="1">
      <c r="A247" s="840"/>
      <c r="B247" s="817"/>
      <c r="C247" s="120"/>
      <c r="D247" s="124"/>
      <c r="E247" s="121"/>
      <c r="F247" s="122"/>
    </row>
    <row r="248" spans="1:6" s="123" customFormat="1" ht="15" customHeight="1">
      <c r="A248" s="840"/>
      <c r="B248" s="449"/>
      <c r="C248" s="120"/>
      <c r="D248" s="121"/>
      <c r="E248" s="121"/>
      <c r="F248" s="122"/>
    </row>
    <row r="249" spans="1:6" s="123" customFormat="1" ht="15" customHeight="1">
      <c r="A249" s="840"/>
      <c r="B249" s="449"/>
      <c r="C249" s="120"/>
      <c r="D249" s="121"/>
      <c r="E249" s="121"/>
      <c r="F249" s="122"/>
    </row>
    <row r="250" spans="1:6" s="123" customFormat="1" ht="15" customHeight="1">
      <c r="A250" s="840"/>
      <c r="B250" s="450"/>
      <c r="C250" s="557"/>
      <c r="D250" s="558"/>
      <c r="E250" s="558"/>
      <c r="F250" s="559">
        <f>SUBTOTAL(9,F244:F249)</f>
        <v>0</v>
      </c>
    </row>
    <row r="251" spans="1:6" s="123" customFormat="1" ht="15" customHeight="1">
      <c r="A251" s="840"/>
      <c r="B251" s="253"/>
      <c r="C251" s="120"/>
      <c r="D251" s="121"/>
      <c r="E251" s="124"/>
      <c r="F251" s="122"/>
    </row>
    <row r="252" spans="1:6" s="123" customFormat="1" ht="15" customHeight="1">
      <c r="A252" s="840"/>
      <c r="B252" s="253"/>
      <c r="C252" s="120"/>
      <c r="D252" s="124"/>
      <c r="E252" s="121"/>
      <c r="F252" s="122"/>
    </row>
    <row r="253" spans="1:6" s="123" customFormat="1" ht="15" customHeight="1">
      <c r="A253" s="840"/>
      <c r="B253" s="818" t="s">
        <v>393</v>
      </c>
      <c r="C253" s="120"/>
      <c r="D253" s="121"/>
      <c r="E253" s="121"/>
      <c r="F253" s="122"/>
    </row>
    <row r="254" spans="1:6" s="123" customFormat="1" ht="15" customHeight="1">
      <c r="A254" s="840"/>
      <c r="B254" s="818"/>
      <c r="C254" s="120"/>
      <c r="D254" s="124"/>
      <c r="E254" s="121"/>
      <c r="F254" s="122"/>
    </row>
    <row r="255" spans="1:6" s="123" customFormat="1" ht="15" customHeight="1">
      <c r="A255" s="840"/>
      <c r="B255" s="818"/>
      <c r="C255" s="120"/>
      <c r="D255" s="121"/>
      <c r="E255" s="121"/>
      <c r="F255" s="122"/>
    </row>
    <row r="256" spans="1:6" s="123" customFormat="1" ht="15" customHeight="1">
      <c r="A256" s="840"/>
      <c r="B256" s="253"/>
      <c r="C256" s="120"/>
      <c r="D256" s="121"/>
      <c r="E256" s="121"/>
      <c r="F256" s="122"/>
    </row>
    <row r="257" spans="1:6" s="123" customFormat="1" ht="15" customHeight="1">
      <c r="A257" s="840"/>
      <c r="B257" s="254"/>
      <c r="C257" s="223"/>
      <c r="D257" s="224"/>
      <c r="E257" s="224"/>
      <c r="F257" s="225">
        <f>SUBTOTAL(9,F251:F256)</f>
        <v>0</v>
      </c>
    </row>
    <row r="258" spans="1:6" s="123" customFormat="1" ht="15" customHeight="1">
      <c r="A258" s="840"/>
      <c r="B258" s="150"/>
      <c r="C258" s="120"/>
      <c r="D258" s="121"/>
      <c r="E258" s="121"/>
      <c r="F258" s="122"/>
    </row>
    <row r="259" spans="1:6" s="123" customFormat="1" ht="15" customHeight="1">
      <c r="A259" s="840"/>
      <c r="B259" s="151"/>
      <c r="C259" s="120"/>
      <c r="D259" s="124"/>
      <c r="E259" s="121"/>
      <c r="F259" s="122"/>
    </row>
    <row r="260" spans="1:6" s="123" customFormat="1" ht="15" customHeight="1">
      <c r="A260" s="840"/>
      <c r="B260" s="151"/>
      <c r="C260" s="120"/>
      <c r="D260" s="121"/>
      <c r="E260" s="121"/>
      <c r="F260" s="122"/>
    </row>
    <row r="261" spans="1:6" s="123" customFormat="1" ht="15" customHeight="1">
      <c r="A261" s="840"/>
      <c r="B261" s="819" t="s">
        <v>339</v>
      </c>
      <c r="C261" s="120"/>
      <c r="D261" s="124"/>
      <c r="E261" s="121"/>
      <c r="F261" s="122"/>
    </row>
    <row r="262" spans="1:6" s="123" customFormat="1" ht="15" customHeight="1">
      <c r="A262" s="840"/>
      <c r="B262" s="819"/>
      <c r="C262" s="120"/>
      <c r="D262" s="121"/>
      <c r="E262" s="121"/>
      <c r="F262" s="122"/>
    </row>
    <row r="263" spans="1:6" s="123" customFormat="1" ht="15" customHeight="1">
      <c r="A263" s="840"/>
      <c r="B263" s="151"/>
      <c r="C263" s="120"/>
      <c r="D263" s="121"/>
      <c r="E263" s="121"/>
      <c r="F263" s="122"/>
    </row>
    <row r="264" spans="1:6" s="123" customFormat="1" ht="15" customHeight="1">
      <c r="A264" s="840"/>
      <c r="B264" s="152"/>
      <c r="C264" s="147"/>
      <c r="D264" s="148"/>
      <c r="E264" s="148"/>
      <c r="F264" s="149">
        <f>SUBTOTAL(9,F258:F263)</f>
        <v>0</v>
      </c>
    </row>
    <row r="265" spans="1:6" s="123" customFormat="1" ht="15" customHeight="1">
      <c r="A265" s="840"/>
      <c r="B265" s="441"/>
      <c r="C265" s="120"/>
      <c r="D265" s="121"/>
      <c r="E265" s="124"/>
      <c r="F265" s="122"/>
    </row>
    <row r="266" spans="1:6" s="123" customFormat="1" ht="15" customHeight="1">
      <c r="A266" s="840"/>
      <c r="B266" s="442"/>
      <c r="C266" s="120"/>
      <c r="D266" s="124"/>
      <c r="E266" s="121"/>
      <c r="F266" s="122"/>
    </row>
    <row r="267" spans="1:6" s="123" customFormat="1" ht="15" customHeight="1">
      <c r="A267" s="840"/>
      <c r="B267" s="820" t="s">
        <v>353</v>
      </c>
      <c r="C267" s="120"/>
      <c r="D267" s="121"/>
      <c r="E267" s="121"/>
      <c r="F267" s="122"/>
    </row>
    <row r="268" spans="1:6" s="123" customFormat="1" ht="15" customHeight="1">
      <c r="A268" s="840"/>
      <c r="B268" s="820"/>
      <c r="C268" s="120"/>
      <c r="D268" s="124"/>
      <c r="E268" s="121"/>
      <c r="F268" s="122"/>
    </row>
    <row r="269" spans="1:6" s="123" customFormat="1" ht="15" customHeight="1">
      <c r="A269" s="840"/>
      <c r="B269" s="442"/>
      <c r="C269" s="120"/>
      <c r="D269" s="121"/>
      <c r="E269" s="121"/>
      <c r="F269" s="122"/>
    </row>
    <row r="270" spans="1:6" s="123" customFormat="1" ht="15" customHeight="1">
      <c r="A270" s="840"/>
      <c r="B270" s="442"/>
      <c r="C270" s="120"/>
      <c r="D270" s="121"/>
      <c r="E270" s="121"/>
      <c r="F270" s="122"/>
    </row>
    <row r="271" spans="1:6" s="123" customFormat="1" ht="15" customHeight="1">
      <c r="A271" s="840"/>
      <c r="B271" s="443"/>
      <c r="C271" s="560"/>
      <c r="D271" s="561"/>
      <c r="E271" s="561"/>
      <c r="F271" s="562">
        <f>SUBTOTAL(9,F265:F270)</f>
        <v>0</v>
      </c>
    </row>
    <row r="272" spans="1:6" s="123" customFormat="1" ht="15" customHeight="1">
      <c r="A272" s="840"/>
      <c r="B272" s="445"/>
      <c r="C272" s="120"/>
      <c r="D272" s="121"/>
      <c r="E272" s="121"/>
      <c r="F272" s="122"/>
    </row>
    <row r="273" spans="1:6" s="123" customFormat="1" ht="15" customHeight="1">
      <c r="A273" s="840"/>
      <c r="B273" s="446"/>
      <c r="C273" s="120"/>
      <c r="D273" s="124"/>
      <c r="E273" s="121"/>
      <c r="F273" s="122"/>
    </row>
    <row r="274" spans="1:6" s="123" customFormat="1" ht="15" customHeight="1">
      <c r="A274" s="840"/>
      <c r="B274" s="451" t="s">
        <v>354</v>
      </c>
      <c r="C274" s="120"/>
      <c r="D274" s="121"/>
      <c r="E274" s="121"/>
      <c r="F274" s="122"/>
    </row>
    <row r="275" spans="1:6" s="123" customFormat="1" ht="15" customHeight="1">
      <c r="A275" s="840"/>
      <c r="B275" s="451" t="s">
        <v>394</v>
      </c>
      <c r="C275" s="120"/>
      <c r="D275" s="124"/>
      <c r="E275" s="121"/>
      <c r="F275" s="122"/>
    </row>
    <row r="276" spans="1:6" s="123" customFormat="1" ht="15" customHeight="1">
      <c r="A276" s="840"/>
      <c r="B276" s="446"/>
      <c r="C276" s="120"/>
      <c r="D276" s="121"/>
      <c r="E276" s="121"/>
      <c r="F276" s="122"/>
    </row>
    <row r="277" spans="1:6" s="123" customFormat="1" ht="15" customHeight="1">
      <c r="A277" s="840"/>
      <c r="B277" s="446"/>
      <c r="C277" s="120"/>
      <c r="D277" s="121"/>
      <c r="E277" s="121"/>
      <c r="F277" s="122"/>
    </row>
    <row r="278" spans="1:6" s="123" customFormat="1" ht="15" customHeight="1">
      <c r="A278" s="840"/>
      <c r="B278" s="446"/>
      <c r="C278" s="563"/>
      <c r="D278" s="564"/>
      <c r="E278" s="564"/>
      <c r="F278" s="565">
        <f>SUBTOTAL(9,F272:F277)</f>
        <v>0</v>
      </c>
    </row>
    <row r="279" spans="1:6" s="123" customFormat="1" ht="15" customHeight="1">
      <c r="A279" s="840"/>
      <c r="B279" s="141"/>
      <c r="C279" s="120"/>
      <c r="D279" s="121"/>
      <c r="E279" s="121"/>
      <c r="F279" s="122"/>
    </row>
    <row r="280" spans="1:6" s="123" customFormat="1" ht="15" customHeight="1">
      <c r="A280" s="840"/>
      <c r="B280" s="142"/>
      <c r="C280" s="120"/>
      <c r="D280" s="124"/>
      <c r="E280" s="121"/>
      <c r="F280" s="122"/>
    </row>
    <row r="281" spans="1:6" s="123" customFormat="1" ht="15" customHeight="1">
      <c r="A281" s="840"/>
      <c r="B281" s="142" t="s">
        <v>363</v>
      </c>
      <c r="C281" s="120"/>
      <c r="D281" s="121"/>
      <c r="E281" s="121"/>
      <c r="F281" s="122"/>
    </row>
    <row r="282" spans="1:6" s="123" customFormat="1" ht="15" customHeight="1">
      <c r="A282" s="840"/>
      <c r="B282" s="142" t="s">
        <v>395</v>
      </c>
      <c r="C282" s="125"/>
      <c r="D282" s="124"/>
      <c r="E282" s="121"/>
      <c r="F282" s="122"/>
    </row>
    <row r="283" spans="1:6" s="123" customFormat="1" ht="15" customHeight="1">
      <c r="A283" s="840"/>
      <c r="B283" s="142"/>
      <c r="C283" s="120"/>
      <c r="D283" s="121"/>
      <c r="E283" s="121"/>
      <c r="F283" s="122"/>
    </row>
    <row r="284" spans="1:6" s="123" customFormat="1" ht="15" customHeight="1">
      <c r="A284" s="840"/>
      <c r="B284" s="142"/>
      <c r="C284" s="120"/>
      <c r="D284" s="121"/>
      <c r="E284" s="121"/>
      <c r="F284" s="122"/>
    </row>
    <row r="285" spans="1:6" s="123" customFormat="1" ht="15" customHeight="1">
      <c r="A285" s="840"/>
      <c r="B285" s="143"/>
      <c r="C285" s="144"/>
      <c r="D285" s="145"/>
      <c r="E285" s="145"/>
      <c r="F285" s="146">
        <f>SUBTOTAL(9,F279:F284)</f>
        <v>0</v>
      </c>
    </row>
    <row r="286" spans="1:6" s="123" customFormat="1" ht="15" customHeight="1">
      <c r="A286" s="840"/>
      <c r="B286" s="750"/>
      <c r="C286" s="120"/>
      <c r="D286" s="121"/>
      <c r="E286" s="121"/>
      <c r="F286" s="122"/>
    </row>
    <row r="287" spans="1:6" s="123" customFormat="1" ht="15" customHeight="1">
      <c r="A287" s="840"/>
      <c r="B287" s="751"/>
      <c r="C287" s="120"/>
      <c r="D287" s="124"/>
      <c r="E287" s="121"/>
      <c r="F287" s="122"/>
    </row>
    <row r="288" spans="1:6" s="123" customFormat="1" ht="15" customHeight="1">
      <c r="A288" s="840"/>
      <c r="B288" s="756" t="s">
        <v>375</v>
      </c>
      <c r="C288" s="120"/>
      <c r="D288" s="121"/>
      <c r="E288" s="121"/>
      <c r="F288" s="122"/>
    </row>
    <row r="289" spans="1:14" s="123" customFormat="1" ht="15" customHeight="1">
      <c r="A289" s="840"/>
      <c r="B289" s="751"/>
      <c r="C289" s="125"/>
      <c r="D289" s="124"/>
      <c r="E289" s="121"/>
      <c r="F289" s="122"/>
    </row>
    <row r="290" spans="1:14" s="123" customFormat="1" ht="15" customHeight="1">
      <c r="A290" s="840"/>
      <c r="B290" s="751"/>
      <c r="C290" s="120"/>
      <c r="D290" s="121"/>
      <c r="E290" s="121"/>
      <c r="F290" s="122"/>
    </row>
    <row r="291" spans="1:14" s="123" customFormat="1" ht="15" customHeight="1">
      <c r="A291" s="840"/>
      <c r="B291" s="751"/>
      <c r="C291" s="120"/>
      <c r="D291" s="121"/>
      <c r="E291" s="121"/>
      <c r="F291" s="122"/>
    </row>
    <row r="292" spans="1:14" s="123" customFormat="1" ht="15" customHeight="1">
      <c r="A292" s="840"/>
      <c r="B292" s="752"/>
      <c r="C292" s="757"/>
      <c r="D292" s="758"/>
      <c r="E292" s="758"/>
      <c r="F292" s="759">
        <f>SUBTOTAL(9,F286:F291)</f>
        <v>0</v>
      </c>
    </row>
    <row r="293" spans="1:14" s="119" customFormat="1">
      <c r="A293" s="117"/>
      <c r="B293" s="117"/>
      <c r="C293" s="118"/>
      <c r="D293" s="118"/>
      <c r="E293" s="118"/>
      <c r="F293" s="131">
        <f>SUBTOTAL(9,F160:F292)</f>
        <v>0</v>
      </c>
    </row>
    <row r="294" spans="1:14" s="119" customFormat="1" ht="18">
      <c r="A294" s="126" t="s">
        <v>396</v>
      </c>
      <c r="B294" s="126"/>
      <c r="C294" s="127"/>
      <c r="D294" s="127"/>
      <c r="E294" s="127"/>
      <c r="F294" s="132">
        <f>SUBTOTAL(9,F26:F159)</f>
        <v>0</v>
      </c>
    </row>
    <row r="296" spans="1:14" ht="33" customHeight="1">
      <c r="F296" s="130"/>
      <c r="H296" s="96"/>
      <c r="I296" s="96"/>
      <c r="M296" s="110"/>
      <c r="N296" s="110"/>
    </row>
    <row r="297" spans="1:14" ht="33" customHeight="1">
      <c r="F297" s="130"/>
      <c r="H297" s="96"/>
      <c r="I297" s="96"/>
      <c r="M297" s="110"/>
      <c r="N297" s="110"/>
    </row>
    <row r="298" spans="1:14" ht="33" customHeight="1">
      <c r="F298" s="130"/>
      <c r="H298" s="96"/>
      <c r="I298" s="96"/>
      <c r="M298" s="110"/>
      <c r="N298" s="110"/>
    </row>
    <row r="299" spans="1:14">
      <c r="A299" s="75" t="s">
        <v>413</v>
      </c>
      <c r="B299" s="75"/>
    </row>
    <row r="300" spans="1:14">
      <c r="A300" s="75" t="s">
        <v>414</v>
      </c>
      <c r="B300" s="75"/>
    </row>
    <row r="301" spans="1:14">
      <c r="A301" s="75" t="s">
        <v>415</v>
      </c>
      <c r="B301" s="75"/>
    </row>
    <row r="302" spans="1:14">
      <c r="A302" s="75" t="s">
        <v>416</v>
      </c>
      <c r="B302" s="75"/>
    </row>
    <row r="303" spans="1:14">
      <c r="A303" s="75" t="s">
        <v>417</v>
      </c>
      <c r="B303" s="75"/>
    </row>
    <row r="304" spans="1:14">
      <c r="A304" s="75" t="s">
        <v>418</v>
      </c>
      <c r="B304" s="75"/>
    </row>
    <row r="305" spans="1:2">
      <c r="A305" s="75" t="s">
        <v>419</v>
      </c>
      <c r="B305" s="75"/>
    </row>
    <row r="306" spans="1:2">
      <c r="A306" s="75" t="s">
        <v>420</v>
      </c>
      <c r="B306" s="75"/>
    </row>
    <row r="307" spans="1:2">
      <c r="A307" s="75" t="s">
        <v>421</v>
      </c>
      <c r="B307" s="75"/>
    </row>
    <row r="308" spans="1:2">
      <c r="A308" s="75" t="s">
        <v>422</v>
      </c>
      <c r="B308" s="75"/>
    </row>
    <row r="309" spans="1:2">
      <c r="A309" s="75" t="s">
        <v>423</v>
      </c>
      <c r="B309" s="75"/>
    </row>
    <row r="310" spans="1:2">
      <c r="A310" s="75" t="s">
        <v>424</v>
      </c>
      <c r="B310" s="75"/>
    </row>
    <row r="311" spans="1:2">
      <c r="A311" s="75" t="s">
        <v>425</v>
      </c>
      <c r="B311" s="75"/>
    </row>
    <row r="312" spans="1:2">
      <c r="A312" s="75" t="s">
        <v>426</v>
      </c>
      <c r="B312" s="75"/>
    </row>
    <row r="313" spans="1:2">
      <c r="A313" s="75" t="s">
        <v>427</v>
      </c>
      <c r="B313" s="75"/>
    </row>
    <row r="314" spans="1:2">
      <c r="A314" s="75" t="s">
        <v>428</v>
      </c>
      <c r="B314" s="75"/>
    </row>
  </sheetData>
  <sheetProtection insertRows="0" selectLockedCells="1"/>
  <mergeCells count="35">
    <mergeCell ref="A160:A292"/>
    <mergeCell ref="B162:B163"/>
    <mergeCell ref="B170:B171"/>
    <mergeCell ref="B177:B179"/>
    <mergeCell ref="B184:B185"/>
    <mergeCell ref="B191:B192"/>
    <mergeCell ref="B198:B199"/>
    <mergeCell ref="B205:B206"/>
    <mergeCell ref="B212:B213"/>
    <mergeCell ref="B219:B220"/>
    <mergeCell ref="B233:B234"/>
    <mergeCell ref="B239:B240"/>
    <mergeCell ref="B246:B247"/>
    <mergeCell ref="B267:B268"/>
    <mergeCell ref="A6:E6"/>
    <mergeCell ref="A26:A158"/>
    <mergeCell ref="B28:B29"/>
    <mergeCell ref="B36:B37"/>
    <mergeCell ref="B43:B45"/>
    <mergeCell ref="B50:B51"/>
    <mergeCell ref="B57:B58"/>
    <mergeCell ref="B64:B65"/>
    <mergeCell ref="B71:B72"/>
    <mergeCell ref="B78:B79"/>
    <mergeCell ref="B85:B86"/>
    <mergeCell ref="B99:B100"/>
    <mergeCell ref="B112:B113"/>
    <mergeCell ref="B133:B134"/>
    <mergeCell ref="B92:B93"/>
    <mergeCell ref="B105:B106"/>
    <mergeCell ref="B119:B121"/>
    <mergeCell ref="B127:B128"/>
    <mergeCell ref="B253:B255"/>
    <mergeCell ref="B261:B262"/>
    <mergeCell ref="B226:B227"/>
  </mergeCells>
  <dataValidations count="1">
    <dataValidation type="list" allowBlank="1" showInputMessage="1" showErrorMessage="1" sqref="D26:D158 D160:D292" xr:uid="{05D16098-3E06-466E-8440-49C7779D167D}">
      <formula1>$A$300:$A$314</formula1>
    </dataValidation>
  </dataValidations>
  <pageMargins left="0.7" right="0.7" top="0.75" bottom="0.75" header="0.3" footer="0.3"/>
  <pageSetup paperSize="9" scale="28" orientation="portrait" horizontalDpi="4294967293" verticalDpi="0" r:id="rId1"/>
  <rowBreaks count="2" manualBreakCount="2">
    <brk id="296" max="12" man="1"/>
    <brk id="29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tabColor theme="2"/>
  </sheetPr>
  <dimension ref="A1:M144"/>
  <sheetViews>
    <sheetView showGridLines="0" view="pageBreakPreview" topLeftCell="G80" zoomScale="79" zoomScaleNormal="61" workbookViewId="0">
      <selection activeCell="A133" sqref="A133:A139"/>
    </sheetView>
  </sheetViews>
  <sheetFormatPr baseColWidth="10" defaultColWidth="11.44140625" defaultRowHeight="14.4"/>
  <cols>
    <col min="1" max="1" width="28.109375" style="1" customWidth="1"/>
    <col min="2" max="2" width="56.88671875" style="1" customWidth="1"/>
    <col min="3" max="3" width="19.6640625" style="34" customWidth="1"/>
    <col min="4" max="4" width="30.44140625" style="34" customWidth="1"/>
    <col min="5" max="5" width="26.5546875" style="34" customWidth="1"/>
    <col min="6" max="6" width="76.44140625" style="1" customWidth="1"/>
    <col min="7" max="7" width="15.5546875" style="34" customWidth="1"/>
    <col min="8" max="8" width="18" style="34" customWidth="1"/>
    <col min="9" max="9" width="52.44140625" style="1" customWidth="1"/>
    <col min="10" max="10" width="15" style="1" customWidth="1"/>
    <col min="11" max="11" width="22.109375" style="1" customWidth="1"/>
    <col min="12" max="12" width="42.5546875" style="1" customWidth="1"/>
    <col min="13" max="13" width="34.109375" style="1" customWidth="1"/>
    <col min="14" max="16384" width="11.44140625" style="1"/>
  </cols>
  <sheetData>
    <row r="1" spans="1:13" ht="39" customHeight="1"/>
    <row r="2" spans="1:13" ht="71.400000000000006" customHeight="1"/>
    <row r="3" spans="1:13" ht="21">
      <c r="A3" s="841" t="s">
        <v>445</v>
      </c>
      <c r="B3" s="841"/>
      <c r="C3" s="841"/>
      <c r="D3" s="841"/>
      <c r="E3" s="841"/>
      <c r="F3" s="841"/>
      <c r="G3" s="841"/>
      <c r="H3" s="841"/>
      <c r="I3" s="841"/>
      <c r="J3" s="841"/>
      <c r="K3" s="842" t="str">
        <f>Instructions!C2</f>
        <v>XXXXXX</v>
      </c>
      <c r="L3" s="842"/>
      <c r="M3" s="842"/>
    </row>
    <row r="5" spans="1:13" ht="25.35" customHeight="1">
      <c r="A5" s="843" t="s">
        <v>446</v>
      </c>
      <c r="B5" s="843"/>
      <c r="C5" s="843"/>
      <c r="D5" s="843"/>
      <c r="E5" s="843"/>
    </row>
    <row r="6" spans="1:13" ht="57" customHeight="1">
      <c r="A6" s="5"/>
      <c r="B6" s="5" t="s">
        <v>447</v>
      </c>
      <c r="C6" s="4" t="s">
        <v>448</v>
      </c>
      <c r="D6" s="4" t="s">
        <v>449</v>
      </c>
      <c r="E6" s="4" t="s">
        <v>450</v>
      </c>
      <c r="F6" s="5" t="s">
        <v>451</v>
      </c>
      <c r="G6" s="4" t="s">
        <v>452</v>
      </c>
      <c r="H6" s="4" t="s">
        <v>453</v>
      </c>
      <c r="I6" s="5" t="s">
        <v>454</v>
      </c>
      <c r="J6" s="5" t="s">
        <v>455</v>
      </c>
      <c r="K6" s="5" t="s">
        <v>456</v>
      </c>
      <c r="L6" s="5" t="s">
        <v>457</v>
      </c>
      <c r="M6" s="5" t="s">
        <v>458</v>
      </c>
    </row>
    <row r="7" spans="1:13" s="29" customFormat="1" ht="18" customHeight="1">
      <c r="A7" s="247"/>
      <c r="B7" s="28"/>
      <c r="C7" s="341"/>
      <c r="D7" s="341"/>
      <c r="E7" s="341"/>
      <c r="F7" s="6"/>
      <c r="G7" s="341"/>
      <c r="H7" s="341"/>
      <c r="I7" s="6"/>
      <c r="J7" s="6"/>
      <c r="K7" s="27"/>
      <c r="L7" s="6"/>
      <c r="M7" s="27"/>
    </row>
    <row r="8" spans="1:13" s="29" customFormat="1" ht="18" customHeight="1">
      <c r="A8" s="248"/>
      <c r="B8" s="28"/>
      <c r="C8" s="341"/>
      <c r="D8" s="341"/>
      <c r="E8" s="341"/>
      <c r="F8" s="6"/>
      <c r="G8" s="341"/>
      <c r="H8" s="341"/>
      <c r="I8" s="6"/>
      <c r="J8" s="6"/>
      <c r="K8" s="27"/>
      <c r="L8" s="6"/>
      <c r="M8" s="27"/>
    </row>
    <row r="9" spans="1:13" s="29" customFormat="1" ht="18" customHeight="1">
      <c r="A9" s="822" t="s">
        <v>101</v>
      </c>
      <c r="B9" s="28"/>
      <c r="C9" s="341"/>
      <c r="D9" s="341"/>
      <c r="E9" s="341"/>
      <c r="F9" s="6"/>
      <c r="G9" s="341"/>
      <c r="H9" s="341"/>
      <c r="I9" s="6"/>
      <c r="J9" s="6"/>
      <c r="K9" s="27"/>
      <c r="L9" s="6"/>
      <c r="M9" s="27"/>
    </row>
    <row r="10" spans="1:13" s="29" customFormat="1" ht="18" customHeight="1">
      <c r="A10" s="822"/>
      <c r="B10" s="28"/>
      <c r="C10" s="341"/>
      <c r="D10" s="341"/>
      <c r="E10" s="341"/>
      <c r="F10" s="6"/>
      <c r="G10" s="341"/>
      <c r="H10" s="341"/>
      <c r="I10" s="6"/>
      <c r="J10" s="6"/>
      <c r="K10" s="27"/>
      <c r="L10" s="6"/>
      <c r="M10" s="27"/>
    </row>
    <row r="11" spans="1:13" s="29" customFormat="1" ht="18" customHeight="1">
      <c r="A11" s="248"/>
      <c r="B11" s="28"/>
      <c r="C11" s="341"/>
      <c r="D11" s="341"/>
      <c r="E11" s="341"/>
      <c r="F11" s="6"/>
      <c r="G11" s="341"/>
      <c r="H11" s="341"/>
      <c r="I11" s="6"/>
      <c r="J11" s="6"/>
      <c r="K11" s="27"/>
      <c r="L11" s="6"/>
      <c r="M11" s="27"/>
    </row>
    <row r="12" spans="1:13" s="29" customFormat="1" ht="18" customHeight="1">
      <c r="A12" s="248"/>
      <c r="B12" s="28"/>
      <c r="C12" s="341"/>
      <c r="D12" s="341"/>
      <c r="E12" s="341"/>
      <c r="F12" s="6"/>
      <c r="G12" s="341"/>
      <c r="H12" s="341"/>
      <c r="I12" s="6"/>
      <c r="J12" s="6"/>
      <c r="K12" s="27"/>
      <c r="L12" s="6"/>
      <c r="M12" s="27"/>
    </row>
    <row r="13" spans="1:13" s="29" customFormat="1" ht="18" customHeight="1">
      <c r="A13" s="252"/>
      <c r="B13" s="229"/>
      <c r="C13" s="566"/>
      <c r="D13" s="566"/>
      <c r="E13" s="566"/>
      <c r="F13" s="230"/>
      <c r="G13" s="566"/>
      <c r="H13" s="566"/>
      <c r="I13" s="230"/>
      <c r="J13" s="230"/>
      <c r="K13" s="231"/>
      <c r="L13" s="230"/>
      <c r="M13" s="652">
        <f>SUBTOTAL(9,M7:M12)</f>
        <v>0</v>
      </c>
    </row>
    <row r="14" spans="1:13" s="29" customFormat="1" ht="18" customHeight="1">
      <c r="A14" s="286"/>
      <c r="B14" s="28"/>
      <c r="C14" s="341"/>
      <c r="D14" s="341"/>
      <c r="E14" s="341"/>
      <c r="F14" s="6"/>
      <c r="G14" s="341"/>
      <c r="H14" s="341"/>
      <c r="I14" s="6"/>
      <c r="J14" s="6"/>
      <c r="K14" s="27"/>
      <c r="L14" s="6"/>
      <c r="M14" s="27"/>
    </row>
    <row r="15" spans="1:13" s="29" customFormat="1" ht="18" customHeight="1">
      <c r="A15" s="286"/>
      <c r="B15" s="28"/>
      <c r="C15" s="341"/>
      <c r="D15" s="341"/>
      <c r="E15" s="341"/>
      <c r="F15" s="6"/>
      <c r="G15" s="341"/>
      <c r="H15" s="341"/>
      <c r="I15" s="6"/>
      <c r="J15" s="6"/>
      <c r="K15" s="27"/>
      <c r="L15" s="6"/>
      <c r="M15" s="27"/>
    </row>
    <row r="16" spans="1:13" s="29" customFormat="1" ht="18" customHeight="1">
      <c r="A16" s="286"/>
      <c r="B16" s="28"/>
      <c r="C16" s="341"/>
      <c r="D16" s="341"/>
      <c r="E16" s="341"/>
      <c r="F16" s="6"/>
      <c r="G16" s="341"/>
      <c r="H16" s="341"/>
      <c r="I16" s="6"/>
      <c r="J16" s="6"/>
      <c r="K16" s="27"/>
      <c r="L16" s="6"/>
      <c r="M16" s="27"/>
    </row>
    <row r="17" spans="1:13" s="29" customFormat="1" ht="18" customHeight="1">
      <c r="A17" s="823" t="s">
        <v>126</v>
      </c>
      <c r="B17" s="28"/>
      <c r="C17" s="341"/>
      <c r="D17" s="341"/>
      <c r="E17" s="341"/>
      <c r="F17" s="6"/>
      <c r="G17" s="341"/>
      <c r="H17" s="341"/>
      <c r="I17" s="6"/>
      <c r="J17" s="6"/>
      <c r="K17" s="27"/>
      <c r="L17" s="6"/>
      <c r="M17" s="27"/>
    </row>
    <row r="18" spans="1:13" s="29" customFormat="1" ht="18" customHeight="1">
      <c r="A18" s="823"/>
      <c r="B18" s="28"/>
      <c r="C18" s="341"/>
      <c r="D18" s="341"/>
      <c r="E18" s="341"/>
      <c r="F18" s="6"/>
      <c r="G18" s="341"/>
      <c r="H18" s="341"/>
      <c r="I18" s="6"/>
      <c r="J18" s="6"/>
      <c r="K18" s="27"/>
      <c r="L18" s="6"/>
      <c r="M18" s="27"/>
    </row>
    <row r="19" spans="1:13" s="29" customFormat="1" ht="18" customHeight="1">
      <c r="A19" s="286"/>
      <c r="B19" s="28"/>
      <c r="C19" s="341"/>
      <c r="D19" s="341"/>
      <c r="E19" s="341"/>
      <c r="F19" s="6"/>
      <c r="G19" s="341"/>
      <c r="H19" s="341"/>
      <c r="I19" s="6"/>
      <c r="J19" s="6"/>
      <c r="K19" s="27"/>
      <c r="L19" s="6"/>
      <c r="M19" s="27"/>
    </row>
    <row r="20" spans="1:13" s="569" customFormat="1" ht="18" customHeight="1">
      <c r="A20" s="567"/>
      <c r="B20" s="242"/>
      <c r="C20" s="568"/>
      <c r="D20" s="568"/>
      <c r="E20" s="568"/>
      <c r="F20" s="243"/>
      <c r="G20" s="568"/>
      <c r="H20" s="568"/>
      <c r="I20" s="243"/>
      <c r="J20" s="243"/>
      <c r="K20" s="244"/>
      <c r="L20" s="243"/>
      <c r="M20" s="653">
        <f>SUBTOTAL(9,M14:M19)</f>
        <v>0</v>
      </c>
    </row>
    <row r="21" spans="1:13" s="29" customFormat="1" ht="18" customHeight="1">
      <c r="A21" s="400"/>
      <c r="B21" s="28"/>
      <c r="C21" s="341"/>
      <c r="D21" s="341"/>
      <c r="E21" s="341"/>
      <c r="F21" s="6"/>
      <c r="G21" s="341"/>
      <c r="H21" s="341"/>
      <c r="I21" s="6"/>
      <c r="J21" s="6"/>
      <c r="K21" s="27"/>
      <c r="L21" s="6"/>
      <c r="M21" s="27"/>
    </row>
    <row r="22" spans="1:13" s="29" customFormat="1" ht="18" customHeight="1">
      <c r="A22" s="401"/>
      <c r="B22" s="28"/>
      <c r="C22" s="341"/>
      <c r="D22" s="341"/>
      <c r="E22" s="341"/>
      <c r="F22" s="6"/>
      <c r="G22" s="341"/>
      <c r="H22" s="341"/>
      <c r="I22" s="6"/>
      <c r="J22" s="6"/>
      <c r="K22" s="27"/>
      <c r="L22" s="6"/>
      <c r="M22" s="27"/>
    </row>
    <row r="23" spans="1:13" s="29" customFormat="1" ht="18" customHeight="1">
      <c r="A23" s="401"/>
      <c r="B23" s="28"/>
      <c r="C23" s="341"/>
      <c r="D23" s="341"/>
      <c r="E23" s="341"/>
      <c r="F23" s="6"/>
      <c r="G23" s="341"/>
      <c r="H23" s="341"/>
      <c r="I23" s="6"/>
      <c r="J23" s="6"/>
      <c r="K23" s="27"/>
      <c r="L23" s="6"/>
      <c r="M23" s="27"/>
    </row>
    <row r="24" spans="1:13" s="29" customFormat="1" ht="18" customHeight="1">
      <c r="A24" s="825" t="s">
        <v>137</v>
      </c>
      <c r="B24" s="28"/>
      <c r="C24" s="341"/>
      <c r="D24" s="341"/>
      <c r="E24" s="341"/>
      <c r="F24" s="6"/>
      <c r="G24" s="341"/>
      <c r="H24" s="341"/>
      <c r="I24" s="6"/>
      <c r="J24" s="6"/>
      <c r="K24" s="27"/>
      <c r="L24" s="6"/>
      <c r="M24" s="27"/>
    </row>
    <row r="25" spans="1:13" s="29" customFormat="1" ht="18" customHeight="1">
      <c r="A25" s="825"/>
      <c r="B25" s="28"/>
      <c r="C25" s="341"/>
      <c r="D25" s="341"/>
      <c r="E25" s="341"/>
      <c r="F25" s="6"/>
      <c r="G25" s="341"/>
      <c r="H25" s="341"/>
      <c r="I25" s="6"/>
      <c r="J25" s="6"/>
      <c r="K25" s="27"/>
      <c r="L25" s="6"/>
      <c r="M25" s="27"/>
    </row>
    <row r="26" spans="1:13" s="29" customFormat="1" ht="18" customHeight="1">
      <c r="A26" s="825"/>
      <c r="B26" s="28"/>
      <c r="C26" s="341"/>
      <c r="D26" s="341"/>
      <c r="E26" s="341"/>
      <c r="F26" s="6"/>
      <c r="G26" s="341"/>
      <c r="H26" s="341"/>
      <c r="I26" s="6"/>
      <c r="J26" s="6"/>
      <c r="K26" s="27"/>
      <c r="L26" s="6"/>
      <c r="M26" s="27"/>
    </row>
    <row r="27" spans="1:13" s="572" customFormat="1" ht="18" customHeight="1">
      <c r="A27" s="570"/>
      <c r="B27" s="239"/>
      <c r="C27" s="571"/>
      <c r="D27" s="571"/>
      <c r="E27" s="571"/>
      <c r="F27" s="240"/>
      <c r="G27" s="571"/>
      <c r="H27" s="571"/>
      <c r="I27" s="240"/>
      <c r="J27" s="240"/>
      <c r="K27" s="241"/>
      <c r="L27" s="240"/>
      <c r="M27" s="654">
        <f>SUBTOTAL(9,M21:M26)</f>
        <v>0</v>
      </c>
    </row>
    <row r="28" spans="1:13" s="29" customFormat="1" ht="18" customHeight="1">
      <c r="A28" s="398"/>
      <c r="B28" s="28"/>
      <c r="C28" s="341"/>
      <c r="D28" s="341"/>
      <c r="E28" s="341"/>
      <c r="F28" s="6"/>
      <c r="G28" s="341"/>
      <c r="H28" s="341"/>
      <c r="I28" s="6"/>
      <c r="J28" s="6"/>
      <c r="K28" s="27"/>
      <c r="L28" s="6"/>
      <c r="M28" s="27"/>
    </row>
    <row r="29" spans="1:13" s="29" customFormat="1" ht="18" customHeight="1">
      <c r="A29" s="399"/>
      <c r="B29" s="28"/>
      <c r="C29" s="341"/>
      <c r="D29" s="341"/>
      <c r="E29" s="341"/>
      <c r="F29" s="6"/>
      <c r="G29" s="341"/>
      <c r="H29" s="341"/>
      <c r="I29" s="6"/>
      <c r="J29" s="6"/>
      <c r="K29" s="27"/>
      <c r="L29" s="6"/>
      <c r="M29" s="27"/>
    </row>
    <row r="30" spans="1:13" s="29" customFormat="1" ht="18" customHeight="1">
      <c r="A30" s="399"/>
      <c r="B30" s="28"/>
      <c r="C30" s="341"/>
      <c r="D30" s="341"/>
      <c r="E30" s="341"/>
      <c r="F30" s="6"/>
      <c r="G30" s="341"/>
      <c r="H30" s="341"/>
      <c r="I30" s="6"/>
      <c r="J30" s="6"/>
      <c r="K30" s="27"/>
      <c r="L30" s="6"/>
      <c r="M30" s="27"/>
    </row>
    <row r="31" spans="1:13" s="29" customFormat="1" ht="18" customHeight="1">
      <c r="A31" s="824" t="s">
        <v>147</v>
      </c>
      <c r="B31" s="28"/>
      <c r="C31" s="341"/>
      <c r="D31" s="341"/>
      <c r="E31" s="341"/>
      <c r="F31" s="6"/>
      <c r="G31" s="341"/>
      <c r="H31" s="341"/>
      <c r="I31" s="6"/>
      <c r="J31" s="6"/>
      <c r="K31" s="27"/>
      <c r="L31" s="6"/>
      <c r="M31" s="27"/>
    </row>
    <row r="32" spans="1:13" s="29" customFormat="1" ht="18" customHeight="1">
      <c r="A32" s="824"/>
      <c r="B32" s="28"/>
      <c r="C32" s="341"/>
      <c r="D32" s="341"/>
      <c r="E32" s="341"/>
      <c r="F32" s="6"/>
      <c r="G32" s="341"/>
      <c r="H32" s="341"/>
      <c r="I32" s="6"/>
      <c r="J32" s="6"/>
      <c r="K32" s="27"/>
      <c r="L32" s="6"/>
      <c r="M32" s="27"/>
    </row>
    <row r="33" spans="1:13" s="29" customFormat="1" ht="18" customHeight="1">
      <c r="A33" s="399"/>
      <c r="B33" s="28"/>
      <c r="C33" s="341"/>
      <c r="D33" s="341"/>
      <c r="E33" s="341"/>
      <c r="F33" s="6"/>
      <c r="G33" s="341"/>
      <c r="H33" s="341"/>
      <c r="I33" s="6"/>
      <c r="J33" s="6"/>
      <c r="K33" s="27"/>
      <c r="L33" s="6"/>
      <c r="M33" s="27"/>
    </row>
    <row r="34" spans="1:13" s="578" customFormat="1" ht="18" customHeight="1">
      <c r="A34" s="399"/>
      <c r="B34" s="574"/>
      <c r="C34" s="575"/>
      <c r="D34" s="575"/>
      <c r="E34" s="575"/>
      <c r="F34" s="576"/>
      <c r="G34" s="575"/>
      <c r="H34" s="575"/>
      <c r="I34" s="576"/>
      <c r="J34" s="576"/>
      <c r="K34" s="577"/>
      <c r="L34" s="576"/>
      <c r="M34" s="655">
        <f>SUBTOTAL(9,M28:M33)</f>
        <v>0</v>
      </c>
    </row>
    <row r="35" spans="1:13" ht="18" customHeight="1">
      <c r="A35" s="406"/>
      <c r="B35" s="28"/>
      <c r="C35" s="341"/>
      <c r="D35" s="341"/>
      <c r="E35" s="341"/>
      <c r="F35" s="6"/>
      <c r="G35" s="341"/>
      <c r="H35" s="341"/>
      <c r="I35" s="6"/>
      <c r="J35" s="6"/>
      <c r="K35" s="27"/>
      <c r="L35" s="6"/>
      <c r="M35" s="27"/>
    </row>
    <row r="36" spans="1:13" s="29" customFormat="1" ht="18" customHeight="1">
      <c r="A36" s="405"/>
      <c r="B36" s="28"/>
      <c r="C36" s="341"/>
      <c r="D36" s="341"/>
      <c r="E36" s="341"/>
      <c r="F36" s="6"/>
      <c r="G36" s="341"/>
      <c r="H36" s="341"/>
      <c r="I36" s="6"/>
      <c r="J36" s="6"/>
      <c r="K36" s="27"/>
      <c r="L36" s="6"/>
      <c r="M36" s="27"/>
    </row>
    <row r="37" spans="1:13" s="29" customFormat="1" ht="18" customHeight="1">
      <c r="A37" s="405"/>
      <c r="B37" s="28"/>
      <c r="C37" s="341"/>
      <c r="D37" s="341"/>
      <c r="E37" s="341"/>
      <c r="F37" s="6"/>
      <c r="G37" s="341"/>
      <c r="H37" s="341"/>
      <c r="I37" s="6"/>
      <c r="J37" s="6"/>
      <c r="K37" s="27"/>
      <c r="L37" s="6"/>
      <c r="M37" s="27"/>
    </row>
    <row r="38" spans="1:13" s="29" customFormat="1" ht="18" customHeight="1">
      <c r="A38" s="826" t="s">
        <v>160</v>
      </c>
      <c r="B38" s="28"/>
      <c r="C38" s="341"/>
      <c r="D38" s="341"/>
      <c r="E38" s="341"/>
      <c r="F38" s="6"/>
      <c r="G38" s="341"/>
      <c r="H38" s="341"/>
      <c r="I38" s="6"/>
      <c r="J38" s="6"/>
      <c r="K38" s="27"/>
      <c r="L38" s="6"/>
      <c r="M38" s="27"/>
    </row>
    <row r="39" spans="1:13" s="29" customFormat="1" ht="18" customHeight="1">
      <c r="A39" s="826"/>
      <c r="B39" s="28"/>
      <c r="C39" s="341"/>
      <c r="D39" s="341"/>
      <c r="E39" s="341"/>
      <c r="F39" s="6"/>
      <c r="G39" s="341"/>
      <c r="H39" s="341"/>
      <c r="I39" s="6"/>
      <c r="J39" s="6"/>
      <c r="K39" s="27"/>
      <c r="L39" s="6"/>
      <c r="M39" s="27"/>
    </row>
    <row r="40" spans="1:13" s="29" customFormat="1" ht="18" customHeight="1">
      <c r="A40" s="405"/>
      <c r="B40" s="28"/>
      <c r="C40" s="341"/>
      <c r="D40" s="341"/>
      <c r="E40" s="341"/>
      <c r="F40" s="6"/>
      <c r="G40" s="341"/>
      <c r="H40" s="341"/>
      <c r="I40" s="6"/>
      <c r="J40" s="6"/>
      <c r="K40" s="27"/>
      <c r="L40" s="6"/>
      <c r="M40" s="27"/>
    </row>
    <row r="41" spans="1:13" s="580" customFormat="1" ht="18" customHeight="1">
      <c r="A41" s="407"/>
      <c r="B41" s="236"/>
      <c r="C41" s="579"/>
      <c r="D41" s="579"/>
      <c r="E41" s="579"/>
      <c r="F41" s="237"/>
      <c r="G41" s="579"/>
      <c r="H41" s="579"/>
      <c r="I41" s="237"/>
      <c r="J41" s="237"/>
      <c r="K41" s="238"/>
      <c r="L41" s="237"/>
      <c r="M41" s="669">
        <f>SUBTOTAL(9,M35:M40)</f>
        <v>0</v>
      </c>
    </row>
    <row r="42" spans="1:13" s="29" customFormat="1" ht="18" customHeight="1">
      <c r="A42" s="409"/>
      <c r="B42" s="28"/>
      <c r="C42" s="341"/>
      <c r="D42" s="341"/>
      <c r="E42" s="341"/>
      <c r="F42" s="6"/>
      <c r="G42" s="341"/>
      <c r="H42" s="341"/>
      <c r="I42" s="6"/>
      <c r="J42" s="6"/>
      <c r="K42" s="27"/>
      <c r="L42" s="6"/>
      <c r="M42" s="27"/>
    </row>
    <row r="43" spans="1:13" s="29" customFormat="1" ht="18" customHeight="1">
      <c r="A43" s="409"/>
      <c r="B43" s="28"/>
      <c r="C43" s="341"/>
      <c r="D43" s="341"/>
      <c r="E43" s="341"/>
      <c r="F43" s="6"/>
      <c r="G43" s="341"/>
      <c r="H43" s="341"/>
      <c r="I43" s="6"/>
      <c r="J43" s="6"/>
      <c r="K43" s="27"/>
      <c r="L43" s="6"/>
      <c r="M43" s="27"/>
    </row>
    <row r="44" spans="1:13" s="29" customFormat="1" ht="18" customHeight="1">
      <c r="A44" s="409"/>
      <c r="B44" s="28"/>
      <c r="C44" s="341"/>
      <c r="D44" s="341"/>
      <c r="E44" s="341"/>
      <c r="F44" s="6"/>
      <c r="G44" s="341"/>
      <c r="H44" s="341"/>
      <c r="I44" s="6"/>
      <c r="J44" s="6"/>
      <c r="K44" s="27"/>
      <c r="L44" s="6"/>
      <c r="M44" s="27"/>
    </row>
    <row r="45" spans="1:13" ht="18" customHeight="1">
      <c r="A45" s="827" t="s">
        <v>170</v>
      </c>
      <c r="B45" s="28"/>
      <c r="C45" s="341"/>
      <c r="D45" s="341"/>
      <c r="E45" s="341"/>
      <c r="F45" s="6"/>
      <c r="G45" s="341"/>
      <c r="H45" s="341"/>
      <c r="I45" s="6"/>
      <c r="J45" s="6"/>
      <c r="K45" s="27"/>
      <c r="L45" s="6"/>
      <c r="M45" s="27"/>
    </row>
    <row r="46" spans="1:13" s="29" customFormat="1" ht="18" customHeight="1">
      <c r="A46" s="828"/>
      <c r="B46" s="28"/>
      <c r="C46" s="341"/>
      <c r="D46" s="341"/>
      <c r="E46" s="341"/>
      <c r="F46" s="6"/>
      <c r="G46" s="341"/>
      <c r="H46" s="341"/>
      <c r="I46" s="6"/>
      <c r="J46" s="6"/>
      <c r="K46" s="27"/>
      <c r="L46" s="6"/>
      <c r="M46" s="27"/>
    </row>
    <row r="47" spans="1:13" s="29" customFormat="1" ht="18" customHeight="1">
      <c r="A47" s="409"/>
      <c r="B47" s="28"/>
      <c r="C47" s="341"/>
      <c r="D47" s="341"/>
      <c r="E47" s="341"/>
      <c r="F47" s="6"/>
      <c r="G47" s="341"/>
      <c r="H47" s="341"/>
      <c r="I47" s="6"/>
      <c r="J47" s="6"/>
      <c r="K47" s="27"/>
      <c r="L47" s="6"/>
      <c r="M47" s="27"/>
    </row>
    <row r="48" spans="1:13" s="586" customFormat="1" ht="18" customHeight="1">
      <c r="A48" s="581"/>
      <c r="B48" s="582"/>
      <c r="C48" s="583"/>
      <c r="D48" s="583"/>
      <c r="E48" s="583"/>
      <c r="F48" s="584"/>
      <c r="G48" s="583"/>
      <c r="H48" s="583"/>
      <c r="I48" s="584"/>
      <c r="J48" s="584"/>
      <c r="K48" s="585"/>
      <c r="L48" s="584"/>
      <c r="M48" s="668">
        <f>SUBTOTAL(9,M42:M47)</f>
        <v>0</v>
      </c>
    </row>
    <row r="49" spans="1:13" s="29" customFormat="1" ht="18" customHeight="1">
      <c r="A49" s="414"/>
      <c r="B49" s="28"/>
      <c r="C49" s="341"/>
      <c r="D49" s="341"/>
      <c r="E49" s="341"/>
      <c r="F49" s="6"/>
      <c r="G49" s="341"/>
      <c r="H49" s="341"/>
      <c r="I49" s="6"/>
      <c r="J49" s="6"/>
      <c r="K49" s="27"/>
      <c r="L49" s="6"/>
      <c r="M49" s="27"/>
    </row>
    <row r="50" spans="1:13" s="29" customFormat="1" ht="18" customHeight="1">
      <c r="A50" s="415"/>
      <c r="B50" s="28"/>
      <c r="C50" s="341"/>
      <c r="D50" s="341"/>
      <c r="E50" s="341"/>
      <c r="F50" s="6"/>
      <c r="G50" s="341"/>
      <c r="H50" s="341"/>
      <c r="I50" s="6"/>
      <c r="J50" s="6"/>
      <c r="K50" s="27"/>
      <c r="L50" s="6"/>
      <c r="M50" s="27"/>
    </row>
    <row r="51" spans="1:13" s="29" customFormat="1" ht="18" customHeight="1">
      <c r="A51" s="415"/>
      <c r="B51" s="28"/>
      <c r="C51" s="341"/>
      <c r="D51" s="341"/>
      <c r="E51" s="341"/>
      <c r="F51" s="6"/>
      <c r="G51" s="341"/>
      <c r="H51" s="341"/>
      <c r="I51" s="6"/>
      <c r="J51" s="6"/>
      <c r="K51" s="27"/>
      <c r="L51" s="6"/>
      <c r="M51" s="27"/>
    </row>
    <row r="52" spans="1:13" s="29" customFormat="1" ht="18" customHeight="1">
      <c r="A52" s="832" t="s">
        <v>184</v>
      </c>
      <c r="B52" s="28"/>
      <c r="C52" s="341"/>
      <c r="D52" s="341"/>
      <c r="E52" s="341"/>
      <c r="F52" s="6"/>
      <c r="G52" s="341"/>
      <c r="H52" s="341"/>
      <c r="I52" s="6"/>
      <c r="J52" s="6"/>
      <c r="K52" s="27"/>
      <c r="L52" s="6"/>
      <c r="M52" s="27"/>
    </row>
    <row r="53" spans="1:13" s="29" customFormat="1" ht="18" customHeight="1">
      <c r="A53" s="832"/>
      <c r="B53" s="28"/>
      <c r="C53" s="341"/>
      <c r="D53" s="341"/>
      <c r="E53" s="341"/>
      <c r="F53" s="6"/>
      <c r="G53" s="341"/>
      <c r="H53" s="341"/>
      <c r="I53" s="6"/>
      <c r="J53" s="6"/>
      <c r="K53" s="27"/>
      <c r="L53" s="6"/>
      <c r="M53" s="27"/>
    </row>
    <row r="54" spans="1:13" s="29" customFormat="1" ht="18" customHeight="1">
      <c r="A54" s="415"/>
      <c r="B54" s="28"/>
      <c r="C54" s="341"/>
      <c r="D54" s="341"/>
      <c r="E54" s="341"/>
      <c r="F54" s="6"/>
      <c r="G54" s="341"/>
      <c r="H54" s="341"/>
      <c r="I54" s="6"/>
      <c r="J54" s="6"/>
      <c r="K54" s="27"/>
      <c r="L54" s="6"/>
      <c r="M54" s="27"/>
    </row>
    <row r="55" spans="1:13" s="591" customFormat="1" ht="18" customHeight="1">
      <c r="A55" s="416"/>
      <c r="B55" s="587"/>
      <c r="C55" s="588"/>
      <c r="D55" s="588"/>
      <c r="E55" s="588"/>
      <c r="F55" s="589"/>
      <c r="G55" s="588"/>
      <c r="H55" s="588"/>
      <c r="I55" s="589"/>
      <c r="J55" s="589"/>
      <c r="K55" s="590"/>
      <c r="L55" s="589"/>
      <c r="M55" s="667">
        <f>SUBTOTAL(9,M49:M54)</f>
        <v>0</v>
      </c>
    </row>
    <row r="56" spans="1:13" s="29" customFormat="1" ht="18" customHeight="1">
      <c r="A56" s="261"/>
      <c r="B56" s="28"/>
      <c r="C56" s="341"/>
      <c r="D56" s="341"/>
      <c r="E56" s="341"/>
      <c r="F56" s="6"/>
      <c r="G56" s="341"/>
      <c r="H56" s="341"/>
      <c r="I56" s="6"/>
      <c r="J56" s="6"/>
      <c r="K56" s="27"/>
      <c r="L56" s="6"/>
      <c r="M56" s="27"/>
    </row>
    <row r="57" spans="1:13" s="29" customFormat="1" ht="18" customHeight="1">
      <c r="A57" s="262"/>
      <c r="B57" s="28"/>
      <c r="C57" s="341"/>
      <c r="D57" s="341"/>
      <c r="E57" s="341"/>
      <c r="F57" s="6"/>
      <c r="G57" s="341"/>
      <c r="H57" s="341"/>
      <c r="I57" s="6"/>
      <c r="J57" s="6"/>
      <c r="K57" s="27"/>
      <c r="L57" s="6"/>
      <c r="M57" s="27"/>
    </row>
    <row r="58" spans="1:13" s="29" customFormat="1" ht="18" customHeight="1">
      <c r="A58" s="262"/>
      <c r="B58" s="28"/>
      <c r="C58" s="341"/>
      <c r="D58" s="341"/>
      <c r="E58" s="341"/>
      <c r="F58" s="6"/>
      <c r="G58" s="341"/>
      <c r="H58" s="341"/>
      <c r="I58" s="6"/>
      <c r="J58" s="6"/>
      <c r="K58" s="27"/>
      <c r="L58" s="6"/>
      <c r="M58" s="27"/>
    </row>
    <row r="59" spans="1:13" s="29" customFormat="1" ht="18" customHeight="1">
      <c r="A59" s="833" t="s">
        <v>245</v>
      </c>
      <c r="B59" s="28"/>
      <c r="C59" s="341"/>
      <c r="D59" s="341"/>
      <c r="E59" s="341"/>
      <c r="F59" s="6"/>
      <c r="G59" s="341"/>
      <c r="H59" s="341"/>
      <c r="I59" s="6"/>
      <c r="J59" s="6"/>
      <c r="K59" s="27"/>
      <c r="L59" s="6"/>
      <c r="M59" s="27"/>
    </row>
    <row r="60" spans="1:13" s="29" customFormat="1" ht="18" customHeight="1">
      <c r="A60" s="833"/>
      <c r="B60" s="28"/>
      <c r="C60" s="341"/>
      <c r="D60" s="341"/>
      <c r="E60" s="341"/>
      <c r="F60" s="6"/>
      <c r="G60" s="341"/>
      <c r="H60" s="341"/>
      <c r="I60" s="6"/>
      <c r="J60" s="6"/>
      <c r="K60" s="27"/>
      <c r="L60" s="6"/>
      <c r="M60" s="27"/>
    </row>
    <row r="61" spans="1:13" s="29" customFormat="1" ht="18" customHeight="1">
      <c r="A61" s="262"/>
      <c r="B61" s="28"/>
      <c r="C61" s="341"/>
      <c r="D61" s="341"/>
      <c r="E61" s="341"/>
      <c r="F61" s="6"/>
      <c r="G61" s="341"/>
      <c r="H61" s="341"/>
      <c r="I61" s="6"/>
      <c r="J61" s="6"/>
      <c r="K61" s="27"/>
      <c r="L61" s="6"/>
      <c r="M61" s="27"/>
    </row>
    <row r="62" spans="1:13" s="596" customFormat="1" ht="18" customHeight="1">
      <c r="A62" s="263"/>
      <c r="B62" s="592"/>
      <c r="C62" s="593"/>
      <c r="D62" s="593"/>
      <c r="E62" s="593"/>
      <c r="F62" s="594"/>
      <c r="G62" s="593"/>
      <c r="H62" s="593"/>
      <c r="I62" s="594"/>
      <c r="J62" s="594"/>
      <c r="K62" s="595"/>
      <c r="L62" s="594"/>
      <c r="M62" s="666">
        <f>SUBTOTAL(9,M56:M61)</f>
        <v>0</v>
      </c>
    </row>
    <row r="63" spans="1:13" s="29" customFormat="1" ht="18" customHeight="1">
      <c r="A63" s="270"/>
      <c r="B63" s="28"/>
      <c r="C63" s="341"/>
      <c r="D63" s="341"/>
      <c r="E63" s="341"/>
      <c r="F63" s="6"/>
      <c r="G63" s="341"/>
      <c r="H63" s="341"/>
      <c r="I63" s="6"/>
      <c r="J63" s="6"/>
      <c r="K63" s="27"/>
      <c r="L63" s="6"/>
      <c r="M63" s="27"/>
    </row>
    <row r="64" spans="1:13" s="29" customFormat="1" ht="18" customHeight="1">
      <c r="A64" s="271"/>
      <c r="B64" s="28"/>
      <c r="C64" s="341"/>
      <c r="D64" s="341"/>
      <c r="E64" s="341"/>
      <c r="F64" s="6"/>
      <c r="G64" s="341"/>
      <c r="H64" s="341"/>
      <c r="I64" s="6"/>
      <c r="J64" s="6"/>
      <c r="K64" s="27"/>
      <c r="L64" s="6"/>
      <c r="M64" s="27"/>
    </row>
    <row r="65" spans="1:13" ht="18" customHeight="1">
      <c r="A65" s="271"/>
      <c r="B65" s="28"/>
      <c r="C65" s="341"/>
      <c r="D65" s="341"/>
      <c r="E65" s="341"/>
      <c r="F65" s="6"/>
      <c r="G65" s="341"/>
      <c r="H65" s="341"/>
      <c r="I65" s="6"/>
      <c r="J65" s="6"/>
      <c r="K65" s="27"/>
      <c r="L65" s="6"/>
      <c r="M65" s="27"/>
    </row>
    <row r="66" spans="1:13" s="29" customFormat="1" ht="18" customHeight="1">
      <c r="A66" s="834" t="s">
        <v>258</v>
      </c>
      <c r="B66" s="28"/>
      <c r="C66" s="341"/>
      <c r="D66" s="341"/>
      <c r="E66" s="341"/>
      <c r="F66" s="6"/>
      <c r="G66" s="341"/>
      <c r="H66" s="341"/>
      <c r="I66" s="6"/>
      <c r="J66" s="6"/>
      <c r="K66" s="27"/>
      <c r="L66" s="6"/>
      <c r="M66" s="27"/>
    </row>
    <row r="67" spans="1:13" s="29" customFormat="1" ht="18" customHeight="1">
      <c r="A67" s="834"/>
      <c r="B67" s="28"/>
      <c r="C67" s="341"/>
      <c r="D67" s="341"/>
      <c r="E67" s="341"/>
      <c r="F67" s="6"/>
      <c r="G67" s="341"/>
      <c r="H67" s="341"/>
      <c r="I67" s="6"/>
      <c r="J67" s="6"/>
      <c r="K67" s="27"/>
      <c r="L67" s="6"/>
      <c r="M67" s="27"/>
    </row>
    <row r="68" spans="1:13" s="29" customFormat="1" ht="18" customHeight="1">
      <c r="A68" s="271"/>
      <c r="B68" s="28"/>
      <c r="C68" s="341"/>
      <c r="D68" s="341"/>
      <c r="E68" s="341"/>
      <c r="F68" s="6"/>
      <c r="G68" s="341"/>
      <c r="H68" s="341"/>
      <c r="I68" s="6"/>
      <c r="J68" s="6"/>
      <c r="K68" s="27"/>
      <c r="L68" s="6"/>
      <c r="M68" s="27"/>
    </row>
    <row r="69" spans="1:13" s="602" customFormat="1" ht="18" customHeight="1">
      <c r="A69" s="597"/>
      <c r="B69" s="598"/>
      <c r="C69" s="599"/>
      <c r="D69" s="599"/>
      <c r="E69" s="599"/>
      <c r="F69" s="600"/>
      <c r="G69" s="599"/>
      <c r="H69" s="599"/>
      <c r="I69" s="600"/>
      <c r="J69" s="600"/>
      <c r="K69" s="601"/>
      <c r="L69" s="600"/>
      <c r="M69" s="665">
        <f>SUBTOTAL(9,M63:M68)</f>
        <v>0</v>
      </c>
    </row>
    <row r="70" spans="1:13" s="29" customFormat="1" ht="18" customHeight="1">
      <c r="A70" s="275"/>
      <c r="B70" s="28"/>
      <c r="C70" s="341"/>
      <c r="D70" s="341"/>
      <c r="E70" s="341"/>
      <c r="F70" s="6"/>
      <c r="G70" s="341"/>
      <c r="H70" s="341"/>
      <c r="I70" s="6"/>
      <c r="J70" s="6"/>
      <c r="K70" s="27"/>
      <c r="L70" s="6"/>
      <c r="M70" s="27"/>
    </row>
    <row r="71" spans="1:13" s="29" customFormat="1" ht="18" customHeight="1">
      <c r="A71" s="276"/>
      <c r="B71" s="28"/>
      <c r="C71" s="341"/>
      <c r="D71" s="341"/>
      <c r="E71" s="341"/>
      <c r="F71" s="6"/>
      <c r="G71" s="341"/>
      <c r="H71" s="341"/>
      <c r="I71" s="6"/>
      <c r="J71" s="6"/>
      <c r="K71" s="27"/>
      <c r="L71" s="6"/>
      <c r="M71" s="27"/>
    </row>
    <row r="72" spans="1:13" s="29" customFormat="1" ht="18" customHeight="1">
      <c r="A72" s="276"/>
      <c r="B72" s="28"/>
      <c r="C72" s="341"/>
      <c r="D72" s="341"/>
      <c r="E72" s="341"/>
      <c r="F72" s="6"/>
      <c r="G72" s="341"/>
      <c r="H72" s="341"/>
      <c r="I72" s="6"/>
      <c r="J72" s="6"/>
      <c r="K72" s="27"/>
      <c r="L72" s="6"/>
      <c r="M72" s="27"/>
    </row>
    <row r="73" spans="1:13" s="29" customFormat="1" ht="18" customHeight="1">
      <c r="A73" s="837" t="s">
        <v>281</v>
      </c>
      <c r="B73" s="28"/>
      <c r="C73" s="341"/>
      <c r="D73" s="341"/>
      <c r="E73" s="341"/>
      <c r="F73" s="6"/>
      <c r="G73" s="341"/>
      <c r="H73" s="341"/>
      <c r="I73" s="6"/>
      <c r="J73" s="6"/>
      <c r="K73" s="27"/>
      <c r="L73" s="6"/>
      <c r="M73" s="27"/>
    </row>
    <row r="74" spans="1:13" s="29" customFormat="1" ht="18" customHeight="1">
      <c r="A74" s="829"/>
      <c r="B74" s="28"/>
      <c r="C74" s="341"/>
      <c r="D74" s="341"/>
      <c r="E74" s="341"/>
      <c r="F74" s="6"/>
      <c r="G74" s="341"/>
      <c r="H74" s="341"/>
      <c r="I74" s="6"/>
      <c r="J74" s="6"/>
      <c r="K74" s="27"/>
      <c r="L74" s="6"/>
      <c r="M74" s="27"/>
    </row>
    <row r="75" spans="1:13" s="29" customFormat="1" ht="18" customHeight="1">
      <c r="A75" s="276"/>
      <c r="B75" s="28"/>
      <c r="C75" s="341"/>
      <c r="D75" s="341"/>
      <c r="E75" s="341"/>
      <c r="F75" s="6"/>
      <c r="G75" s="341"/>
      <c r="H75" s="341"/>
      <c r="I75" s="6"/>
      <c r="J75" s="6"/>
      <c r="K75" s="27"/>
      <c r="L75" s="6"/>
      <c r="M75" s="27"/>
    </row>
    <row r="76" spans="1:13" s="607" customFormat="1" ht="18" customHeight="1">
      <c r="A76" s="277"/>
      <c r="B76" s="603"/>
      <c r="C76" s="604"/>
      <c r="D76" s="604"/>
      <c r="E76" s="604"/>
      <c r="F76" s="605"/>
      <c r="G76" s="604"/>
      <c r="H76" s="604"/>
      <c r="I76" s="605"/>
      <c r="J76" s="605"/>
      <c r="K76" s="606"/>
      <c r="L76" s="605"/>
      <c r="M76" s="664">
        <f>SUBTOTAL(9,M70:M75)</f>
        <v>0</v>
      </c>
    </row>
    <row r="77" spans="1:13" s="29" customFormat="1" ht="18" customHeight="1">
      <c r="A77" s="281"/>
      <c r="B77" s="28"/>
      <c r="C77" s="341"/>
      <c r="D77" s="341"/>
      <c r="E77" s="341"/>
      <c r="F77" s="6"/>
      <c r="G77" s="341"/>
      <c r="H77" s="341"/>
      <c r="I77" s="6"/>
      <c r="J77" s="6"/>
      <c r="K77" s="27"/>
      <c r="L77" s="6"/>
      <c r="M77" s="27"/>
    </row>
    <row r="78" spans="1:13" s="29" customFormat="1" ht="18" customHeight="1">
      <c r="A78" s="282"/>
      <c r="B78" s="28"/>
      <c r="C78" s="341"/>
      <c r="D78" s="341"/>
      <c r="E78" s="341"/>
      <c r="F78" s="6"/>
      <c r="G78" s="341"/>
      <c r="H78" s="341"/>
      <c r="I78" s="6"/>
      <c r="J78" s="6"/>
      <c r="K78" s="27"/>
      <c r="L78" s="6"/>
      <c r="M78" s="27"/>
    </row>
    <row r="79" spans="1:13" s="29" customFormat="1" ht="18" customHeight="1">
      <c r="A79" s="821" t="s">
        <v>285</v>
      </c>
      <c r="B79" s="28"/>
      <c r="C79" s="341"/>
      <c r="D79" s="341"/>
      <c r="E79" s="341"/>
      <c r="F79" s="6"/>
      <c r="G79" s="341"/>
      <c r="H79" s="341"/>
      <c r="I79" s="6"/>
      <c r="J79" s="6"/>
      <c r="K79" s="27"/>
      <c r="L79" s="6"/>
      <c r="M79" s="27"/>
    </row>
    <row r="80" spans="1:13" s="29" customFormat="1" ht="18" customHeight="1">
      <c r="A80" s="821"/>
      <c r="B80" s="28"/>
      <c r="C80" s="341"/>
      <c r="D80" s="341"/>
      <c r="E80" s="341"/>
      <c r="F80" s="6"/>
      <c r="G80" s="341"/>
      <c r="H80" s="341"/>
      <c r="I80" s="6"/>
      <c r="J80" s="6"/>
      <c r="K80" s="27"/>
      <c r="L80" s="6"/>
      <c r="M80" s="27"/>
    </row>
    <row r="81" spans="1:13" s="29" customFormat="1" ht="18" customHeight="1">
      <c r="A81" s="821"/>
      <c r="B81" s="28"/>
      <c r="C81" s="341"/>
      <c r="D81" s="341"/>
      <c r="E81" s="341"/>
      <c r="F81" s="6"/>
      <c r="G81" s="341"/>
      <c r="H81" s="341"/>
      <c r="I81" s="6"/>
      <c r="J81" s="6"/>
      <c r="K81" s="27"/>
      <c r="L81" s="6"/>
      <c r="M81" s="27"/>
    </row>
    <row r="82" spans="1:13" s="29" customFormat="1" ht="18" customHeight="1">
      <c r="A82" s="282"/>
      <c r="B82" s="28"/>
      <c r="C82" s="341"/>
      <c r="D82" s="341"/>
      <c r="E82" s="341"/>
      <c r="F82" s="6"/>
      <c r="G82" s="341"/>
      <c r="H82" s="341"/>
      <c r="I82" s="6"/>
      <c r="J82" s="6"/>
      <c r="K82" s="27"/>
      <c r="L82" s="6"/>
      <c r="M82" s="27"/>
    </row>
    <row r="83" spans="1:13" s="613" customFormat="1" ht="18" customHeight="1">
      <c r="A83" s="608"/>
      <c r="B83" s="609"/>
      <c r="C83" s="610"/>
      <c r="D83" s="610"/>
      <c r="E83" s="610"/>
      <c r="F83" s="611"/>
      <c r="G83" s="610"/>
      <c r="H83" s="610"/>
      <c r="I83" s="611"/>
      <c r="J83" s="611"/>
      <c r="K83" s="612"/>
      <c r="L83" s="611"/>
      <c r="M83" s="663">
        <f>SUBTOTAL(9,M77:M82)</f>
        <v>0</v>
      </c>
    </row>
    <row r="84" spans="1:13" s="29" customFormat="1" ht="18" customHeight="1">
      <c r="A84" s="433"/>
      <c r="B84" s="28"/>
      <c r="C84" s="341"/>
      <c r="D84" s="341"/>
      <c r="E84" s="341"/>
      <c r="F84" s="6"/>
      <c r="G84" s="341"/>
      <c r="H84" s="341"/>
      <c r="I84" s="6"/>
      <c r="J84" s="6"/>
      <c r="K84" s="27"/>
      <c r="L84" s="6"/>
      <c r="M84" s="27"/>
    </row>
    <row r="85" spans="1:13" s="29" customFormat="1" ht="18" customHeight="1">
      <c r="A85" s="434"/>
      <c r="B85" s="28"/>
      <c r="C85" s="341"/>
      <c r="D85" s="341"/>
      <c r="E85" s="341"/>
      <c r="F85" s="6"/>
      <c r="G85" s="341"/>
      <c r="H85" s="341"/>
      <c r="I85" s="6"/>
      <c r="J85" s="6"/>
      <c r="K85" s="27"/>
      <c r="L85" s="6"/>
      <c r="M85" s="27"/>
    </row>
    <row r="86" spans="1:13" s="29" customFormat="1" ht="18" customHeight="1">
      <c r="A86" s="816" t="s">
        <v>315</v>
      </c>
      <c r="B86" s="28"/>
      <c r="C86" s="341"/>
      <c r="D86" s="341"/>
      <c r="E86" s="341"/>
      <c r="F86" s="6"/>
      <c r="G86" s="341"/>
      <c r="H86" s="341"/>
      <c r="I86" s="6"/>
      <c r="J86" s="6"/>
      <c r="K86" s="27"/>
      <c r="L86" s="6"/>
      <c r="M86" s="27"/>
    </row>
    <row r="87" spans="1:13" s="29" customFormat="1" ht="18" customHeight="1">
      <c r="A87" s="816"/>
      <c r="B87" s="28"/>
      <c r="C87" s="341"/>
      <c r="D87" s="341"/>
      <c r="E87" s="341"/>
      <c r="F87" s="6"/>
      <c r="G87" s="341"/>
      <c r="H87" s="341"/>
      <c r="I87" s="6"/>
      <c r="J87" s="6"/>
      <c r="K87" s="27"/>
      <c r="L87" s="6"/>
      <c r="M87" s="27"/>
    </row>
    <row r="88" spans="1:13" s="29" customFormat="1" ht="18" customHeight="1">
      <c r="A88" s="434"/>
      <c r="B88" s="28"/>
      <c r="C88" s="341"/>
      <c r="D88" s="341"/>
      <c r="E88" s="341"/>
      <c r="F88" s="6"/>
      <c r="G88" s="341"/>
      <c r="H88" s="341"/>
      <c r="I88" s="6"/>
      <c r="J88" s="6"/>
      <c r="K88" s="27"/>
      <c r="L88" s="6"/>
      <c r="M88" s="27"/>
    </row>
    <row r="89" spans="1:13" s="29" customFormat="1" ht="18" customHeight="1">
      <c r="A89" s="434"/>
      <c r="B89" s="28"/>
      <c r="C89" s="341"/>
      <c r="D89" s="341"/>
      <c r="E89" s="341"/>
      <c r="F89" s="6"/>
      <c r="G89" s="341"/>
      <c r="H89" s="341"/>
      <c r="I89" s="6"/>
      <c r="J89" s="6"/>
      <c r="K89" s="27"/>
      <c r="L89" s="6"/>
      <c r="M89" s="27"/>
    </row>
    <row r="90" spans="1:13" s="619" customFormat="1" ht="18" customHeight="1">
      <c r="A90" s="614"/>
      <c r="B90" s="615"/>
      <c r="C90" s="616"/>
      <c r="D90" s="616"/>
      <c r="E90" s="616"/>
      <c r="F90" s="617"/>
      <c r="G90" s="616"/>
      <c r="H90" s="616"/>
      <c r="I90" s="617"/>
      <c r="J90" s="617"/>
      <c r="K90" s="618"/>
      <c r="L90" s="617"/>
      <c r="M90" s="662">
        <f>SUBTOTAL(9,M84:M89)</f>
        <v>0</v>
      </c>
    </row>
    <row r="91" spans="1:13" s="29" customFormat="1" ht="18" customHeight="1">
      <c r="A91" s="448"/>
      <c r="B91" s="28"/>
      <c r="C91" s="341"/>
      <c r="D91" s="341"/>
      <c r="E91" s="341"/>
      <c r="F91" s="6"/>
      <c r="G91" s="341"/>
      <c r="H91" s="341"/>
      <c r="I91" s="6"/>
      <c r="J91" s="6"/>
      <c r="K91" s="27"/>
      <c r="L91" s="6"/>
      <c r="M91" s="27"/>
    </row>
    <row r="92" spans="1:13" s="29" customFormat="1" ht="18" customHeight="1">
      <c r="A92" s="449"/>
      <c r="B92" s="28"/>
      <c r="C92" s="341"/>
      <c r="D92" s="341"/>
      <c r="E92" s="341"/>
      <c r="F92" s="6"/>
      <c r="G92" s="341"/>
      <c r="H92" s="341"/>
      <c r="I92" s="6"/>
      <c r="J92" s="6"/>
      <c r="K92" s="27"/>
      <c r="L92" s="6"/>
      <c r="M92" s="27"/>
    </row>
    <row r="93" spans="1:13" s="29" customFormat="1" ht="18" customHeight="1">
      <c r="A93" s="817" t="s">
        <v>331</v>
      </c>
      <c r="B93" s="28"/>
      <c r="C93" s="341"/>
      <c r="D93" s="341"/>
      <c r="E93" s="341"/>
      <c r="F93" s="6"/>
      <c r="G93" s="341"/>
      <c r="H93" s="341"/>
      <c r="I93" s="6"/>
      <c r="J93" s="6"/>
      <c r="K93" s="27"/>
      <c r="L93" s="6"/>
      <c r="M93" s="27"/>
    </row>
    <row r="94" spans="1:13" ht="18" customHeight="1">
      <c r="A94" s="817"/>
      <c r="B94" s="28"/>
      <c r="C94" s="341"/>
      <c r="D94" s="341"/>
      <c r="E94" s="341"/>
      <c r="F94" s="6"/>
      <c r="G94" s="341"/>
      <c r="H94" s="341"/>
      <c r="I94" s="6"/>
      <c r="J94" s="6"/>
      <c r="K94" s="27"/>
      <c r="L94" s="6"/>
      <c r="M94" s="27"/>
    </row>
    <row r="95" spans="1:13" s="29" customFormat="1" ht="18" customHeight="1">
      <c r="A95" s="449"/>
      <c r="B95" s="28"/>
      <c r="C95" s="341"/>
      <c r="D95" s="341"/>
      <c r="E95" s="341"/>
      <c r="F95" s="6"/>
      <c r="G95" s="341"/>
      <c r="H95" s="341"/>
      <c r="I95" s="6"/>
      <c r="J95" s="6"/>
      <c r="K95" s="27"/>
      <c r="L95" s="6"/>
      <c r="M95" s="27"/>
    </row>
    <row r="96" spans="1:13" s="29" customFormat="1" ht="18" customHeight="1">
      <c r="A96" s="449"/>
      <c r="B96" s="28"/>
      <c r="C96" s="341"/>
      <c r="D96" s="341"/>
      <c r="E96" s="341"/>
      <c r="F96" s="6"/>
      <c r="G96" s="341"/>
      <c r="H96" s="341"/>
      <c r="I96" s="6"/>
      <c r="J96" s="6"/>
      <c r="K96" s="27"/>
      <c r="L96" s="6"/>
      <c r="M96" s="27"/>
    </row>
    <row r="97" spans="1:13" s="625" customFormat="1" ht="18" customHeight="1">
      <c r="A97" s="620"/>
      <c r="B97" s="621"/>
      <c r="C97" s="622"/>
      <c r="D97" s="622"/>
      <c r="E97" s="622"/>
      <c r="F97" s="623"/>
      <c r="G97" s="622"/>
      <c r="H97" s="622"/>
      <c r="I97" s="623"/>
      <c r="J97" s="623"/>
      <c r="K97" s="624"/>
      <c r="L97" s="623"/>
      <c r="M97" s="661">
        <f>SUBTOTAL(9,M91:M96)</f>
        <v>0</v>
      </c>
    </row>
    <row r="98" spans="1:13" s="29" customFormat="1" ht="18" customHeight="1">
      <c r="A98" s="253"/>
      <c r="B98" s="28"/>
      <c r="C98" s="341"/>
      <c r="D98" s="341"/>
      <c r="E98" s="341"/>
      <c r="F98" s="6"/>
      <c r="G98" s="341"/>
      <c r="H98" s="341"/>
      <c r="I98" s="6"/>
      <c r="J98" s="6"/>
      <c r="K98" s="27"/>
      <c r="L98" s="6"/>
      <c r="M98" s="27"/>
    </row>
    <row r="99" spans="1:13" s="29" customFormat="1" ht="18" customHeight="1">
      <c r="A99" s="253"/>
      <c r="B99" s="28"/>
      <c r="C99" s="341"/>
      <c r="D99" s="341"/>
      <c r="E99" s="341"/>
      <c r="F99" s="6"/>
      <c r="G99" s="341"/>
      <c r="H99" s="341"/>
      <c r="I99" s="6"/>
      <c r="J99" s="6"/>
      <c r="K99" s="27"/>
      <c r="L99" s="6"/>
      <c r="M99" s="27"/>
    </row>
    <row r="100" spans="1:13" s="29" customFormat="1" ht="18" customHeight="1">
      <c r="A100" s="818" t="s">
        <v>393</v>
      </c>
      <c r="B100" s="28"/>
      <c r="C100" s="341"/>
      <c r="D100" s="341"/>
      <c r="E100" s="341"/>
      <c r="F100" s="6"/>
      <c r="G100" s="341"/>
      <c r="H100" s="341"/>
      <c r="I100" s="6"/>
      <c r="J100" s="6"/>
      <c r="K100" s="27"/>
      <c r="L100" s="6"/>
      <c r="M100" s="27"/>
    </row>
    <row r="101" spans="1:13" s="29" customFormat="1" ht="18" customHeight="1">
      <c r="A101" s="818"/>
      <c r="B101" s="28"/>
      <c r="C101" s="341"/>
      <c r="D101" s="341"/>
      <c r="E101" s="341"/>
      <c r="F101" s="6"/>
      <c r="G101" s="341"/>
      <c r="H101" s="341"/>
      <c r="I101" s="6"/>
      <c r="J101" s="6"/>
      <c r="K101" s="27"/>
      <c r="L101" s="6"/>
      <c r="M101" s="27"/>
    </row>
    <row r="102" spans="1:13" s="29" customFormat="1" ht="18" customHeight="1">
      <c r="A102" s="818"/>
      <c r="B102" s="28"/>
      <c r="C102" s="341"/>
      <c r="D102" s="341"/>
      <c r="E102" s="341"/>
      <c r="F102" s="6"/>
      <c r="G102" s="341"/>
      <c r="H102" s="341"/>
      <c r="I102" s="6"/>
      <c r="J102" s="6"/>
      <c r="K102" s="27"/>
      <c r="L102" s="6"/>
      <c r="M102" s="27"/>
    </row>
    <row r="103" spans="1:13" s="29" customFormat="1" ht="18" customHeight="1">
      <c r="A103" s="253"/>
      <c r="B103" s="28"/>
      <c r="C103" s="341"/>
      <c r="D103" s="341"/>
      <c r="E103" s="341"/>
      <c r="F103" s="6"/>
      <c r="G103" s="341"/>
      <c r="H103" s="341"/>
      <c r="I103" s="6"/>
      <c r="J103" s="6"/>
      <c r="K103" s="27"/>
      <c r="L103" s="6"/>
      <c r="M103" s="27"/>
    </row>
    <row r="104" spans="1:13" s="630" customFormat="1" ht="18" customHeight="1">
      <c r="A104" s="254"/>
      <c r="B104" s="626"/>
      <c r="C104" s="627"/>
      <c r="D104" s="627"/>
      <c r="E104" s="627"/>
      <c r="F104" s="628"/>
      <c r="G104" s="627"/>
      <c r="H104" s="627"/>
      <c r="I104" s="628"/>
      <c r="J104" s="628"/>
      <c r="K104" s="629"/>
      <c r="L104" s="628"/>
      <c r="M104" s="660">
        <f>SUBTOTAL(9,M98:M103)</f>
        <v>0</v>
      </c>
    </row>
    <row r="105" spans="1:13" s="29" customFormat="1" ht="18" customHeight="1">
      <c r="A105" s="150"/>
      <c r="B105" s="28"/>
      <c r="C105" s="341"/>
      <c r="D105" s="341"/>
      <c r="E105" s="341"/>
      <c r="F105" s="6"/>
      <c r="G105" s="341"/>
      <c r="H105" s="341"/>
      <c r="I105" s="6"/>
      <c r="J105" s="6"/>
      <c r="K105" s="27"/>
      <c r="L105" s="6"/>
      <c r="M105" s="27"/>
    </row>
    <row r="106" spans="1:13" s="29" customFormat="1" ht="18" customHeight="1">
      <c r="A106" s="151"/>
      <c r="B106" s="28"/>
      <c r="C106" s="341"/>
      <c r="D106" s="341"/>
      <c r="E106" s="341"/>
      <c r="F106" s="6"/>
      <c r="G106" s="341"/>
      <c r="H106" s="341"/>
      <c r="I106" s="6"/>
      <c r="J106" s="6"/>
      <c r="K106" s="27"/>
      <c r="L106" s="6"/>
      <c r="M106" s="27"/>
    </row>
    <row r="107" spans="1:13" s="29" customFormat="1" ht="18" customHeight="1">
      <c r="A107" s="151"/>
      <c r="B107" s="28"/>
      <c r="C107" s="341"/>
      <c r="D107" s="341"/>
      <c r="E107" s="341"/>
      <c r="F107" s="6"/>
      <c r="G107" s="341"/>
      <c r="H107" s="341"/>
      <c r="I107" s="6"/>
      <c r="J107" s="6"/>
      <c r="K107" s="27"/>
      <c r="L107" s="6"/>
      <c r="M107" s="27"/>
    </row>
    <row r="108" spans="1:13" s="29" customFormat="1" ht="18" customHeight="1">
      <c r="A108" s="819" t="s">
        <v>339</v>
      </c>
      <c r="B108" s="28"/>
      <c r="C108" s="341"/>
      <c r="D108" s="341"/>
      <c r="E108" s="341"/>
      <c r="F108" s="6"/>
      <c r="G108" s="341"/>
      <c r="H108" s="341"/>
      <c r="I108" s="6"/>
      <c r="J108" s="6"/>
      <c r="K108" s="27"/>
      <c r="L108" s="6"/>
      <c r="M108" s="27"/>
    </row>
    <row r="109" spans="1:13" s="29" customFormat="1" ht="18" customHeight="1">
      <c r="A109" s="819"/>
      <c r="B109" s="28"/>
      <c r="C109" s="341"/>
      <c r="D109" s="341"/>
      <c r="E109" s="341"/>
      <c r="F109" s="6"/>
      <c r="G109" s="341"/>
      <c r="H109" s="341"/>
      <c r="I109" s="6"/>
      <c r="J109" s="6"/>
      <c r="K109" s="27"/>
      <c r="L109" s="6"/>
      <c r="M109" s="27"/>
    </row>
    <row r="110" spans="1:13" s="29" customFormat="1" ht="18" customHeight="1">
      <c r="A110" s="151"/>
      <c r="B110" s="28"/>
      <c r="C110" s="341"/>
      <c r="D110" s="341"/>
      <c r="E110" s="341"/>
      <c r="F110" s="6"/>
      <c r="G110" s="341"/>
      <c r="H110" s="341"/>
      <c r="I110" s="6"/>
      <c r="J110" s="6"/>
      <c r="K110" s="27"/>
      <c r="L110" s="6"/>
      <c r="M110" s="27"/>
    </row>
    <row r="111" spans="1:13" s="635" customFormat="1" ht="18" customHeight="1">
      <c r="A111" s="152"/>
      <c r="B111" s="631"/>
      <c r="C111" s="632"/>
      <c r="D111" s="632"/>
      <c r="E111" s="632"/>
      <c r="F111" s="633"/>
      <c r="G111" s="632"/>
      <c r="H111" s="632"/>
      <c r="I111" s="633"/>
      <c r="J111" s="633"/>
      <c r="K111" s="634"/>
      <c r="L111" s="633"/>
      <c r="M111" s="659">
        <f>SUBTOTAL(9,M105:M110)</f>
        <v>0</v>
      </c>
    </row>
    <row r="112" spans="1:13" s="29" customFormat="1" ht="18" customHeight="1">
      <c r="A112" s="441"/>
      <c r="B112" s="28"/>
      <c r="C112" s="341"/>
      <c r="D112" s="341"/>
      <c r="E112" s="341"/>
      <c r="F112" s="6"/>
      <c r="G112" s="341"/>
      <c r="H112" s="341"/>
      <c r="I112" s="6"/>
      <c r="J112" s="6"/>
      <c r="K112" s="27"/>
      <c r="L112" s="6"/>
      <c r="M112" s="27"/>
    </row>
    <row r="113" spans="1:13" s="29" customFormat="1" ht="18" customHeight="1">
      <c r="A113" s="442"/>
      <c r="B113" s="28"/>
      <c r="C113" s="341"/>
      <c r="D113" s="341"/>
      <c r="E113" s="341"/>
      <c r="F113" s="6"/>
      <c r="G113" s="341"/>
      <c r="H113" s="341"/>
      <c r="I113" s="6"/>
      <c r="J113" s="6"/>
      <c r="K113" s="27"/>
      <c r="L113" s="6"/>
      <c r="M113" s="27"/>
    </row>
    <row r="114" spans="1:13" ht="18" customHeight="1">
      <c r="A114" s="820" t="s">
        <v>353</v>
      </c>
      <c r="B114" s="28"/>
      <c r="C114" s="341"/>
      <c r="D114" s="341"/>
      <c r="E114" s="341"/>
      <c r="F114" s="6"/>
      <c r="G114" s="341"/>
      <c r="H114" s="341"/>
      <c r="I114" s="6"/>
      <c r="J114" s="6"/>
      <c r="K114" s="27"/>
      <c r="L114" s="6"/>
      <c r="M114" s="27"/>
    </row>
    <row r="115" spans="1:13" s="29" customFormat="1" ht="18" customHeight="1">
      <c r="A115" s="820"/>
      <c r="B115" s="28"/>
      <c r="C115" s="341"/>
      <c r="D115" s="341"/>
      <c r="E115" s="341"/>
      <c r="F115" s="6"/>
      <c r="G115" s="341"/>
      <c r="H115" s="341"/>
      <c r="I115" s="6"/>
      <c r="J115" s="6"/>
      <c r="K115" s="27"/>
      <c r="L115" s="6"/>
      <c r="M115" s="27"/>
    </row>
    <row r="116" spans="1:13" s="29" customFormat="1" ht="18" customHeight="1">
      <c r="A116" s="442"/>
      <c r="B116" s="28"/>
      <c r="C116" s="341"/>
      <c r="D116" s="341"/>
      <c r="E116" s="341"/>
      <c r="F116" s="6"/>
      <c r="G116" s="341"/>
      <c r="H116" s="341"/>
      <c r="I116" s="6"/>
      <c r="J116" s="6"/>
      <c r="K116" s="27"/>
      <c r="L116" s="6"/>
      <c r="M116" s="27"/>
    </row>
    <row r="117" spans="1:13" s="29" customFormat="1" ht="18" customHeight="1">
      <c r="A117" s="442"/>
      <c r="B117" s="28"/>
      <c r="C117" s="341"/>
      <c r="D117" s="341"/>
      <c r="E117" s="341"/>
      <c r="F117" s="6"/>
      <c r="G117" s="341"/>
      <c r="H117" s="341"/>
      <c r="I117" s="6"/>
      <c r="J117" s="6"/>
      <c r="K117" s="27"/>
      <c r="L117" s="6"/>
      <c r="M117" s="27"/>
    </row>
    <row r="118" spans="1:13" s="640" customFormat="1" ht="18" customHeight="1">
      <c r="A118" s="443"/>
      <c r="B118" s="636"/>
      <c r="C118" s="637"/>
      <c r="D118" s="637"/>
      <c r="E118" s="637"/>
      <c r="F118" s="638"/>
      <c r="G118" s="637"/>
      <c r="H118" s="637"/>
      <c r="I118" s="638"/>
      <c r="J118" s="638"/>
      <c r="K118" s="639"/>
      <c r="L118" s="638"/>
      <c r="M118" s="658">
        <f>SUBTOTAL(9,M112:M117)</f>
        <v>0</v>
      </c>
    </row>
    <row r="119" spans="1:13" s="29" customFormat="1" ht="18" customHeight="1">
      <c r="A119" s="445"/>
      <c r="B119" s="28"/>
      <c r="C119" s="341"/>
      <c r="D119" s="341"/>
      <c r="E119" s="341"/>
      <c r="F119" s="6"/>
      <c r="G119" s="341"/>
      <c r="H119" s="341"/>
      <c r="I119" s="6"/>
      <c r="J119" s="6"/>
      <c r="K119" s="27"/>
      <c r="L119" s="6"/>
      <c r="M119" s="27"/>
    </row>
    <row r="120" spans="1:13" s="29" customFormat="1" ht="18" customHeight="1">
      <c r="A120" s="446"/>
      <c r="B120" s="28"/>
      <c r="C120" s="341"/>
      <c r="D120" s="341"/>
      <c r="E120" s="341"/>
      <c r="F120" s="6"/>
      <c r="G120" s="341"/>
      <c r="H120" s="341"/>
      <c r="I120" s="6"/>
      <c r="J120" s="6"/>
      <c r="K120" s="27"/>
      <c r="L120" s="6"/>
      <c r="M120" s="27"/>
    </row>
    <row r="121" spans="1:13" s="29" customFormat="1" ht="18" customHeight="1">
      <c r="A121" s="451" t="s">
        <v>354</v>
      </c>
      <c r="B121" s="28"/>
      <c r="C121" s="341"/>
      <c r="D121" s="341"/>
      <c r="E121" s="341"/>
      <c r="F121" s="6"/>
      <c r="G121" s="341"/>
      <c r="H121" s="341"/>
      <c r="I121" s="6"/>
      <c r="J121" s="6"/>
      <c r="K121" s="27"/>
      <c r="L121" s="6"/>
      <c r="M121" s="27"/>
    </row>
    <row r="122" spans="1:13" s="29" customFormat="1" ht="18" customHeight="1">
      <c r="A122" s="451" t="s">
        <v>394</v>
      </c>
      <c r="B122" s="28"/>
      <c r="C122" s="341"/>
      <c r="D122" s="341"/>
      <c r="E122" s="341"/>
      <c r="F122" s="6"/>
      <c r="G122" s="341"/>
      <c r="H122" s="341"/>
      <c r="I122" s="6"/>
      <c r="J122" s="6"/>
      <c r="K122" s="27"/>
      <c r="L122" s="6"/>
      <c r="M122" s="27"/>
    </row>
    <row r="123" spans="1:13" s="29" customFormat="1" ht="18" customHeight="1">
      <c r="A123" s="446"/>
      <c r="B123" s="28"/>
      <c r="C123" s="341"/>
      <c r="D123" s="341"/>
      <c r="E123" s="341"/>
      <c r="F123" s="6"/>
      <c r="G123" s="341"/>
      <c r="H123" s="341"/>
      <c r="I123" s="6"/>
      <c r="J123" s="6"/>
      <c r="K123" s="27"/>
      <c r="L123" s="6"/>
      <c r="M123" s="27"/>
    </row>
    <row r="124" spans="1:13" ht="18" customHeight="1">
      <c r="A124" s="446"/>
      <c r="B124" s="28"/>
      <c r="C124" s="341"/>
      <c r="D124" s="341"/>
      <c r="E124" s="341"/>
      <c r="F124" s="6"/>
      <c r="G124" s="341"/>
      <c r="H124" s="341"/>
      <c r="I124" s="6"/>
      <c r="J124" s="6"/>
      <c r="K124" s="27"/>
      <c r="L124" s="6"/>
      <c r="M124" s="27"/>
    </row>
    <row r="125" spans="1:13" s="646" customFormat="1" ht="18" customHeight="1">
      <c r="A125" s="641"/>
      <c r="B125" s="642"/>
      <c r="C125" s="643"/>
      <c r="D125" s="643"/>
      <c r="E125" s="643"/>
      <c r="F125" s="644"/>
      <c r="G125" s="643"/>
      <c r="H125" s="643"/>
      <c r="I125" s="644"/>
      <c r="J125" s="644"/>
      <c r="K125" s="645"/>
      <c r="L125" s="644"/>
      <c r="M125" s="657">
        <f>SUBTOTAL(9,M119:M124)</f>
        <v>0</v>
      </c>
    </row>
    <row r="126" spans="1:13" s="29" customFormat="1" ht="18" customHeight="1">
      <c r="A126" s="141"/>
      <c r="B126" s="28"/>
      <c r="C126" s="341"/>
      <c r="D126" s="341"/>
      <c r="E126" s="341"/>
      <c r="F126" s="6"/>
      <c r="G126" s="341"/>
      <c r="H126" s="341"/>
      <c r="I126" s="6"/>
      <c r="J126" s="6"/>
      <c r="K126" s="27"/>
      <c r="L126" s="6"/>
      <c r="M126" s="27"/>
    </row>
    <row r="127" spans="1:13" s="29" customFormat="1" ht="18" customHeight="1">
      <c r="A127" s="142"/>
      <c r="B127" s="28"/>
      <c r="C127" s="341"/>
      <c r="D127" s="341"/>
      <c r="E127" s="341"/>
      <c r="F127" s="6"/>
      <c r="G127" s="341"/>
      <c r="H127" s="341"/>
      <c r="I127" s="6"/>
      <c r="J127" s="6"/>
      <c r="K127" s="27"/>
      <c r="L127" s="6"/>
      <c r="M127" s="27"/>
    </row>
    <row r="128" spans="1:13" s="29" customFormat="1" ht="18" customHeight="1">
      <c r="A128" s="142" t="s">
        <v>363</v>
      </c>
      <c r="B128" s="28"/>
      <c r="C128" s="341"/>
      <c r="D128" s="341"/>
      <c r="E128" s="341"/>
      <c r="F128" s="6"/>
      <c r="G128" s="341"/>
      <c r="H128" s="341"/>
      <c r="I128" s="6"/>
      <c r="J128" s="6"/>
      <c r="K128" s="27"/>
      <c r="L128" s="6"/>
      <c r="M128" s="27"/>
    </row>
    <row r="129" spans="1:13" s="29" customFormat="1" ht="18" customHeight="1">
      <c r="A129" s="142" t="s">
        <v>395</v>
      </c>
      <c r="B129" s="28"/>
      <c r="C129" s="341"/>
      <c r="D129" s="341"/>
      <c r="E129" s="341"/>
      <c r="F129" s="6"/>
      <c r="G129" s="341"/>
      <c r="H129" s="341"/>
      <c r="I129" s="6"/>
      <c r="J129" s="6"/>
      <c r="K129" s="27"/>
      <c r="L129" s="6"/>
      <c r="M129" s="27"/>
    </row>
    <row r="130" spans="1:13" s="29" customFormat="1" ht="18" customHeight="1">
      <c r="A130" s="142"/>
      <c r="B130" s="28"/>
      <c r="C130" s="341"/>
      <c r="D130" s="341"/>
      <c r="E130" s="341"/>
      <c r="F130" s="6"/>
      <c r="G130" s="341"/>
      <c r="H130" s="341"/>
      <c r="I130" s="6"/>
      <c r="J130" s="6"/>
      <c r="K130" s="27"/>
      <c r="L130" s="6"/>
      <c r="M130" s="27"/>
    </row>
    <row r="131" spans="1:13" s="29" customFormat="1" ht="18" customHeight="1">
      <c r="A131" s="142"/>
      <c r="B131" s="28"/>
      <c r="C131" s="341"/>
      <c r="D131" s="341"/>
      <c r="E131" s="341"/>
      <c r="F131" s="6"/>
      <c r="G131" s="341"/>
      <c r="H131" s="341"/>
      <c r="I131" s="6"/>
      <c r="J131" s="6"/>
      <c r="K131" s="27"/>
      <c r="L131" s="6"/>
      <c r="M131" s="27"/>
    </row>
    <row r="132" spans="1:13" s="651" customFormat="1" ht="18" customHeight="1">
      <c r="A132" s="143"/>
      <c r="B132" s="647"/>
      <c r="C132" s="648"/>
      <c r="D132" s="648"/>
      <c r="E132" s="648"/>
      <c r="F132" s="649"/>
      <c r="G132" s="648"/>
      <c r="H132" s="648"/>
      <c r="I132" s="649"/>
      <c r="J132" s="649"/>
      <c r="K132" s="650"/>
      <c r="L132" s="649"/>
      <c r="M132" s="656">
        <f>SUBTOTAL(9,M126:M131)</f>
        <v>0</v>
      </c>
    </row>
    <row r="133" spans="1:13" s="29" customFormat="1" ht="18" customHeight="1">
      <c r="A133" s="750"/>
      <c r="B133" s="28"/>
      <c r="C133" s="341"/>
      <c r="D133" s="341"/>
      <c r="E133" s="341"/>
      <c r="F133" s="6"/>
      <c r="G133" s="341"/>
      <c r="H133" s="341"/>
      <c r="I133" s="6"/>
      <c r="J133" s="6"/>
      <c r="K133" s="27"/>
      <c r="L133" s="6"/>
      <c r="M133" s="27"/>
    </row>
    <row r="134" spans="1:13" s="29" customFormat="1" ht="18" customHeight="1">
      <c r="A134" s="751"/>
      <c r="B134" s="28"/>
      <c r="C134" s="341"/>
      <c r="D134" s="341"/>
      <c r="E134" s="341"/>
      <c r="F134" s="6"/>
      <c r="G134" s="341"/>
      <c r="H134" s="341"/>
      <c r="I134" s="6"/>
      <c r="J134" s="6"/>
      <c r="K134" s="27"/>
      <c r="L134" s="6"/>
      <c r="M134" s="27"/>
    </row>
    <row r="135" spans="1:13" s="29" customFormat="1" ht="18" customHeight="1">
      <c r="A135" s="756" t="s">
        <v>375</v>
      </c>
      <c r="B135" s="28"/>
      <c r="C135" s="341"/>
      <c r="D135" s="341"/>
      <c r="E135" s="341"/>
      <c r="F135" s="6"/>
      <c r="G135" s="341"/>
      <c r="H135" s="341"/>
      <c r="I135" s="6"/>
      <c r="J135" s="6"/>
      <c r="K135" s="27"/>
      <c r="L135" s="6"/>
      <c r="M135" s="27"/>
    </row>
    <row r="136" spans="1:13" s="29" customFormat="1" ht="18" customHeight="1">
      <c r="A136" s="751"/>
      <c r="B136" s="28"/>
      <c r="C136" s="341"/>
      <c r="D136" s="341"/>
      <c r="E136" s="341"/>
      <c r="F136" s="6"/>
      <c r="G136" s="341"/>
      <c r="H136" s="341"/>
      <c r="I136" s="6"/>
      <c r="J136" s="6"/>
      <c r="K136" s="27"/>
      <c r="L136" s="6"/>
      <c r="M136" s="27"/>
    </row>
    <row r="137" spans="1:13" s="29" customFormat="1" ht="18" customHeight="1">
      <c r="A137" s="751"/>
      <c r="B137" s="28"/>
      <c r="C137" s="341"/>
      <c r="D137" s="341"/>
      <c r="E137" s="341"/>
      <c r="F137" s="6"/>
      <c r="G137" s="341"/>
      <c r="H137" s="341"/>
      <c r="I137" s="6"/>
      <c r="J137" s="6"/>
      <c r="K137" s="27"/>
      <c r="L137" s="6"/>
      <c r="M137" s="27"/>
    </row>
    <row r="138" spans="1:13" s="29" customFormat="1" ht="18" customHeight="1">
      <c r="A138" s="751"/>
      <c r="B138" s="28"/>
      <c r="C138" s="341"/>
      <c r="D138" s="341"/>
      <c r="E138" s="341"/>
      <c r="F138" s="6"/>
      <c r="G138" s="341"/>
      <c r="H138" s="341"/>
      <c r="I138" s="6"/>
      <c r="J138" s="6"/>
      <c r="K138" s="27"/>
      <c r="L138" s="6"/>
      <c r="M138" s="27"/>
    </row>
    <row r="139" spans="1:13" s="651" customFormat="1" ht="18" customHeight="1">
      <c r="A139" s="752"/>
      <c r="B139" s="760"/>
      <c r="C139" s="761"/>
      <c r="D139" s="761"/>
      <c r="E139" s="761"/>
      <c r="F139" s="762"/>
      <c r="G139" s="761"/>
      <c r="H139" s="761"/>
      <c r="I139" s="762"/>
      <c r="J139" s="762"/>
      <c r="K139" s="763"/>
      <c r="L139" s="762"/>
      <c r="M139" s="764">
        <f>SUBTOTAL(9,M133:M138)</f>
        <v>0</v>
      </c>
    </row>
    <row r="142" spans="1:13">
      <c r="C142" s="34" t="s">
        <v>459</v>
      </c>
      <c r="D142" s="34" t="s">
        <v>460</v>
      </c>
    </row>
    <row r="143" spans="1:13">
      <c r="C143" s="34" t="s">
        <v>461</v>
      </c>
      <c r="D143" s="34" t="s">
        <v>462</v>
      </c>
      <c r="G143" s="34" t="s">
        <v>463</v>
      </c>
    </row>
    <row r="144" spans="1:13">
      <c r="D144" s="34" t="s">
        <v>464</v>
      </c>
      <c r="G144" s="34" t="s">
        <v>465</v>
      </c>
    </row>
  </sheetData>
  <sheetProtection insertRows="0" selectLockedCells="1" sort="0"/>
  <mergeCells count="19">
    <mergeCell ref="A114:A115"/>
    <mergeCell ref="A79:A81"/>
    <mergeCell ref="A5:E5"/>
    <mergeCell ref="A86:A87"/>
    <mergeCell ref="A93:A94"/>
    <mergeCell ref="A100:A102"/>
    <mergeCell ref="A108:A109"/>
    <mergeCell ref="A31:A32"/>
    <mergeCell ref="A38:A39"/>
    <mergeCell ref="A45:A46"/>
    <mergeCell ref="A52:A53"/>
    <mergeCell ref="A59:A60"/>
    <mergeCell ref="A66:A67"/>
    <mergeCell ref="A73:A74"/>
    <mergeCell ref="A3:J3"/>
    <mergeCell ref="K3:M3"/>
    <mergeCell ref="A9:A10"/>
    <mergeCell ref="A17:A18"/>
    <mergeCell ref="A24:A26"/>
  </mergeCells>
  <conditionalFormatting sqref="M7">
    <cfRule type="notContainsBlanks" dxfId="497" priority="429">
      <formula>LEN(TRIM(M7))&gt;0</formula>
    </cfRule>
  </conditionalFormatting>
  <conditionalFormatting sqref="J7">
    <cfRule type="notContainsBlanks" dxfId="496" priority="427">
      <formula>LEN(TRIM(J7))&gt;0</formula>
    </cfRule>
  </conditionalFormatting>
  <conditionalFormatting sqref="K7">
    <cfRule type="notContainsBlanks" dxfId="495" priority="425">
      <formula>LEN(TRIM(K7))&gt;0</formula>
    </cfRule>
  </conditionalFormatting>
  <conditionalFormatting sqref="L7">
    <cfRule type="notContainsBlanks" dxfId="494" priority="422">
      <formula>LEN(TRIM(L7))&gt;0</formula>
    </cfRule>
  </conditionalFormatting>
  <conditionalFormatting sqref="B7:G7">
    <cfRule type="notContainsBlanks" dxfId="493" priority="419">
      <formula>LEN(TRIM(B7))&gt;0</formula>
    </cfRule>
  </conditionalFormatting>
  <conditionalFormatting sqref="M8:M12 M21:M26 M14:M19">
    <cfRule type="notContainsBlanks" dxfId="492" priority="418">
      <formula>LEN(TRIM(M8))&gt;0</formula>
    </cfRule>
  </conditionalFormatting>
  <conditionalFormatting sqref="J8:J19 J21:J26">
    <cfRule type="notContainsBlanks" dxfId="491" priority="417">
      <formula>LEN(TRIM(J8))&gt;0</formula>
    </cfRule>
  </conditionalFormatting>
  <conditionalFormatting sqref="K8:K19 K21:K26">
    <cfRule type="notContainsBlanks" dxfId="490" priority="416">
      <formula>LEN(TRIM(K8))&gt;0</formula>
    </cfRule>
  </conditionalFormatting>
  <conditionalFormatting sqref="L8:L19 L21:L26">
    <cfRule type="notContainsBlanks" dxfId="489" priority="415">
      <formula>LEN(TRIM(L8))&gt;0</formula>
    </cfRule>
  </conditionalFormatting>
  <conditionalFormatting sqref="B8:B19 B21:B26">
    <cfRule type="notContainsBlanks" dxfId="488" priority="413">
      <formula>LEN(TRIM(B8))&gt;0</formula>
    </cfRule>
  </conditionalFormatting>
  <conditionalFormatting sqref="C8:G19 C21:G26">
    <cfRule type="notContainsBlanks" dxfId="487" priority="224">
      <formula>LEN(TRIM(C8))&gt;0</formula>
    </cfRule>
  </conditionalFormatting>
  <conditionalFormatting sqref="I7:I19 I21:I26">
    <cfRule type="notContainsBlanks" dxfId="486" priority="406">
      <formula>LEN(TRIM(I7))&gt;0</formula>
    </cfRule>
  </conditionalFormatting>
  <conditionalFormatting sqref="H7">
    <cfRule type="notContainsBlanks" dxfId="485" priority="225">
      <formula>LEN(TRIM(H7))&gt;0</formula>
    </cfRule>
  </conditionalFormatting>
  <conditionalFormatting sqref="H8:H19 H21:H26">
    <cfRule type="notContainsBlanks" dxfId="484" priority="223">
      <formula>LEN(TRIM(H8))&gt;0</formula>
    </cfRule>
  </conditionalFormatting>
  <conditionalFormatting sqref="K27">
    <cfRule type="notContainsBlanks" dxfId="483" priority="142">
      <formula>LEN(TRIM(K27))&gt;0</formula>
    </cfRule>
  </conditionalFormatting>
  <conditionalFormatting sqref="K28:K33 K35:K40 K42:K47 K49:K54 K56:K61 K63:K68 K70:K75 K77:K82 K84:K89 K91:K96 K98:K103 K105:K110 K112:K117 K119:K124 K133:K138">
    <cfRule type="notContainsBlanks" dxfId="482" priority="158">
      <formula>LEN(TRIM(K28))&gt;0</formula>
    </cfRule>
  </conditionalFormatting>
  <conditionalFormatting sqref="L28:L33 L35:L40 L42:L47 L49:L54 L56:L61 L63:L68 L70:L75 L77:L82 L84:L89 L91:L96 L98:L103 L105:L110 L112:L117 L119:L124 L133:L138">
    <cfRule type="notContainsBlanks" dxfId="481" priority="157">
      <formula>LEN(TRIM(L28))&gt;0</formula>
    </cfRule>
  </conditionalFormatting>
  <conditionalFormatting sqref="B28:B33 B35:B40 B42:B47 B49:B54 B56:B61 B63:B68 B70:B75 B77:B82 B84:B89 B91:B96 B98:B103 B105:B110 B112:B117 B119:B124 B133:B138">
    <cfRule type="notContainsBlanks" dxfId="480" priority="156">
      <formula>LEN(TRIM(B28))&gt;0</formula>
    </cfRule>
  </conditionalFormatting>
  <conditionalFormatting sqref="J34">
    <cfRule type="notContainsBlanks" dxfId="479" priority="135">
      <formula>LEN(TRIM(J34))&gt;0</formula>
    </cfRule>
  </conditionalFormatting>
  <conditionalFormatting sqref="C28:G33 C35:G40 C42:G47 C49:G54 C56:G61 C63:G68 C70:G75 C77:G82 C84:G89 C91:G96 C98:G103 C105:G110 C112:G117 C119:G124 C133:G138">
    <cfRule type="notContainsBlanks" dxfId="478" priority="154">
      <formula>LEN(TRIM(C28))&gt;0</formula>
    </cfRule>
  </conditionalFormatting>
  <conditionalFormatting sqref="H28:H33 H35:H40 H42:H47 H49:H54 H56:H61 H63:H68 H70:H75 H77:H82 H84:H89 H91:H96 H98:H103 H105:H110 H112:H117 H119:H124 H133:H138">
    <cfRule type="notContainsBlanks" dxfId="477" priority="153">
      <formula>LEN(TRIM(H28))&gt;0</formula>
    </cfRule>
  </conditionalFormatting>
  <conditionalFormatting sqref="J27">
    <cfRule type="notContainsBlanks" dxfId="476" priority="143">
      <formula>LEN(TRIM(J27))&gt;0</formula>
    </cfRule>
  </conditionalFormatting>
  <conditionalFormatting sqref="L27">
    <cfRule type="notContainsBlanks" dxfId="475" priority="141">
      <formula>LEN(TRIM(L27))&gt;0</formula>
    </cfRule>
  </conditionalFormatting>
  <conditionalFormatting sqref="M28:M33 M35:M40 M42:M47 M49:M54 M56:M61 M63:M68 M70:M75 M77:M82 M84:M89 M91:M96 M98:M103 M105:M110 M112:M117 M119:M124 M133:M138">
    <cfRule type="notContainsBlanks" dxfId="474" priority="160">
      <formula>LEN(TRIM(M28))&gt;0</formula>
    </cfRule>
  </conditionalFormatting>
  <conditionalFormatting sqref="I27">
    <cfRule type="notContainsBlanks" dxfId="473" priority="139">
      <formula>LEN(TRIM(I27))&gt;0</formula>
    </cfRule>
  </conditionalFormatting>
  <conditionalFormatting sqref="C27:G27">
    <cfRule type="notContainsBlanks" dxfId="472" priority="138">
      <formula>LEN(TRIM(C27))&gt;0</formula>
    </cfRule>
  </conditionalFormatting>
  <conditionalFormatting sqref="H27">
    <cfRule type="notContainsBlanks" dxfId="471" priority="137">
      <formula>LEN(TRIM(H27))&gt;0</formula>
    </cfRule>
  </conditionalFormatting>
  <conditionalFormatting sqref="K34">
    <cfRule type="notContainsBlanks" dxfId="470" priority="134">
      <formula>LEN(TRIM(K34))&gt;0</formula>
    </cfRule>
  </conditionalFormatting>
  <conditionalFormatting sqref="B34">
    <cfRule type="notContainsBlanks" dxfId="469" priority="132">
      <formula>LEN(TRIM(B34))&gt;0</formula>
    </cfRule>
  </conditionalFormatting>
  <conditionalFormatting sqref="I34">
    <cfRule type="notContainsBlanks" dxfId="468" priority="131">
      <formula>LEN(TRIM(I34))&gt;0</formula>
    </cfRule>
  </conditionalFormatting>
  <conditionalFormatting sqref="C34:G34">
    <cfRule type="notContainsBlanks" dxfId="467" priority="130">
      <formula>LEN(TRIM(C34))&gt;0</formula>
    </cfRule>
  </conditionalFormatting>
  <conditionalFormatting sqref="H34">
    <cfRule type="notContainsBlanks" dxfId="466" priority="129">
      <formula>LEN(TRIM(H34))&gt;0</formula>
    </cfRule>
  </conditionalFormatting>
  <conditionalFormatting sqref="J41">
    <cfRule type="notContainsBlanks" dxfId="465" priority="127">
      <formula>LEN(TRIM(J41))&gt;0</formula>
    </cfRule>
  </conditionalFormatting>
  <conditionalFormatting sqref="L41">
    <cfRule type="notContainsBlanks" dxfId="464" priority="125">
      <formula>LEN(TRIM(L41))&gt;0</formula>
    </cfRule>
  </conditionalFormatting>
  <conditionalFormatting sqref="B41">
    <cfRule type="notContainsBlanks" dxfId="463" priority="124">
      <formula>LEN(TRIM(B41))&gt;0</formula>
    </cfRule>
  </conditionalFormatting>
  <conditionalFormatting sqref="I41">
    <cfRule type="notContainsBlanks" dxfId="462" priority="123">
      <formula>LEN(TRIM(I41))&gt;0</formula>
    </cfRule>
  </conditionalFormatting>
  <conditionalFormatting sqref="C41:G41">
    <cfRule type="notContainsBlanks" dxfId="461" priority="122">
      <formula>LEN(TRIM(C41))&gt;0</formula>
    </cfRule>
  </conditionalFormatting>
  <conditionalFormatting sqref="H41">
    <cfRule type="notContainsBlanks" dxfId="460" priority="121">
      <formula>LEN(TRIM(H41))&gt;0</formula>
    </cfRule>
  </conditionalFormatting>
  <conditionalFormatting sqref="J28:J33 J35:J40 J42:J47 J49:J54 J56:J61 J63:J68 J70:J75 J77:J82 J84:J89 J91:J96 J98:J103 J105:J110 J112:J117 J119:J124 J133:J138">
    <cfRule type="notContainsBlanks" dxfId="459" priority="159">
      <formula>LEN(TRIM(J28))&gt;0</formula>
    </cfRule>
  </conditionalFormatting>
  <conditionalFormatting sqref="K48">
    <cfRule type="notContainsBlanks" dxfId="458" priority="118">
      <formula>LEN(TRIM(K48))&gt;0</formula>
    </cfRule>
  </conditionalFormatting>
  <conditionalFormatting sqref="L48">
    <cfRule type="notContainsBlanks" dxfId="457" priority="117">
      <formula>LEN(TRIM(L48))&gt;0</formula>
    </cfRule>
  </conditionalFormatting>
  <conditionalFormatting sqref="B48">
    <cfRule type="notContainsBlanks" dxfId="456" priority="116">
      <formula>LEN(TRIM(B48))&gt;0</formula>
    </cfRule>
  </conditionalFormatting>
  <conditionalFormatting sqref="I48">
    <cfRule type="notContainsBlanks" dxfId="455" priority="115">
      <formula>LEN(TRIM(I48))&gt;0</formula>
    </cfRule>
  </conditionalFormatting>
  <conditionalFormatting sqref="C48:G48">
    <cfRule type="notContainsBlanks" dxfId="454" priority="114">
      <formula>LEN(TRIM(C48))&gt;0</formula>
    </cfRule>
  </conditionalFormatting>
  <conditionalFormatting sqref="H48">
    <cfRule type="notContainsBlanks" dxfId="453" priority="113">
      <formula>LEN(TRIM(H48))&gt;0</formula>
    </cfRule>
  </conditionalFormatting>
  <conditionalFormatting sqref="B27">
    <cfRule type="notContainsBlanks" dxfId="452" priority="140">
      <formula>LEN(TRIM(B27))&gt;0</formula>
    </cfRule>
  </conditionalFormatting>
  <conditionalFormatting sqref="J55">
    <cfRule type="notContainsBlanks" dxfId="451" priority="111">
      <formula>LEN(TRIM(J55))&gt;0</formula>
    </cfRule>
  </conditionalFormatting>
  <conditionalFormatting sqref="K55">
    <cfRule type="notContainsBlanks" dxfId="450" priority="110">
      <formula>LEN(TRIM(K55))&gt;0</formula>
    </cfRule>
  </conditionalFormatting>
  <conditionalFormatting sqref="L55">
    <cfRule type="notContainsBlanks" dxfId="449" priority="109">
      <formula>LEN(TRIM(L55))&gt;0</formula>
    </cfRule>
  </conditionalFormatting>
  <conditionalFormatting sqref="B55">
    <cfRule type="notContainsBlanks" dxfId="448" priority="108">
      <formula>LEN(TRIM(B55))&gt;0</formula>
    </cfRule>
  </conditionalFormatting>
  <conditionalFormatting sqref="I55">
    <cfRule type="notContainsBlanks" dxfId="447" priority="107">
      <formula>LEN(TRIM(I55))&gt;0</formula>
    </cfRule>
  </conditionalFormatting>
  <conditionalFormatting sqref="C55:G55">
    <cfRule type="notContainsBlanks" dxfId="446" priority="106">
      <formula>LEN(TRIM(C55))&gt;0</formula>
    </cfRule>
  </conditionalFormatting>
  <conditionalFormatting sqref="J62">
    <cfRule type="notContainsBlanks" dxfId="445" priority="103">
      <formula>LEN(TRIM(J62))&gt;0</formula>
    </cfRule>
  </conditionalFormatting>
  <conditionalFormatting sqref="K62">
    <cfRule type="notContainsBlanks" dxfId="444" priority="102">
      <formula>LEN(TRIM(K62))&gt;0</formula>
    </cfRule>
  </conditionalFormatting>
  <conditionalFormatting sqref="L62">
    <cfRule type="notContainsBlanks" dxfId="443" priority="101">
      <formula>LEN(TRIM(L62))&gt;0</formula>
    </cfRule>
  </conditionalFormatting>
  <conditionalFormatting sqref="B62">
    <cfRule type="notContainsBlanks" dxfId="442" priority="100">
      <formula>LEN(TRIM(B62))&gt;0</formula>
    </cfRule>
  </conditionalFormatting>
  <conditionalFormatting sqref="I62">
    <cfRule type="notContainsBlanks" dxfId="441" priority="99">
      <formula>LEN(TRIM(I62))&gt;0</formula>
    </cfRule>
  </conditionalFormatting>
  <conditionalFormatting sqref="H62">
    <cfRule type="notContainsBlanks" dxfId="440" priority="97">
      <formula>LEN(TRIM(H62))&gt;0</formula>
    </cfRule>
  </conditionalFormatting>
  <conditionalFormatting sqref="K69">
    <cfRule type="notContainsBlanks" dxfId="439" priority="94">
      <formula>LEN(TRIM(K69))&gt;0</formula>
    </cfRule>
  </conditionalFormatting>
  <conditionalFormatting sqref="J69">
    <cfRule type="notContainsBlanks" dxfId="438" priority="95">
      <formula>LEN(TRIM(J69))&gt;0</formula>
    </cfRule>
  </conditionalFormatting>
  <conditionalFormatting sqref="L69">
    <cfRule type="notContainsBlanks" dxfId="437" priority="93">
      <formula>LEN(TRIM(L69))&gt;0</formula>
    </cfRule>
  </conditionalFormatting>
  <conditionalFormatting sqref="I28:I33 I35:I40 I42:I47 I49:I54 I56:I61 I63:I68 I70:I75 I77:I82 I84:I89 I91:I96 I98:I103 I105:I110 I112:I117 I119:I124 I133:I138">
    <cfRule type="notContainsBlanks" dxfId="436" priority="155">
      <formula>LEN(TRIM(I28))&gt;0</formula>
    </cfRule>
  </conditionalFormatting>
  <conditionalFormatting sqref="C69:G69">
    <cfRule type="notContainsBlanks" dxfId="435" priority="90">
      <formula>LEN(TRIM(C69))&gt;0</formula>
    </cfRule>
  </conditionalFormatting>
  <conditionalFormatting sqref="L34">
    <cfRule type="notContainsBlanks" dxfId="434" priority="133">
      <formula>LEN(TRIM(L34))&gt;0</formula>
    </cfRule>
  </conditionalFormatting>
  <conditionalFormatting sqref="K41">
    <cfRule type="notContainsBlanks" dxfId="433" priority="126">
      <formula>LEN(TRIM(K41))&gt;0</formula>
    </cfRule>
  </conditionalFormatting>
  <conditionalFormatting sqref="C90:G90">
    <cfRule type="notContainsBlanks" dxfId="432" priority="66">
      <formula>LEN(TRIM(C90))&gt;0</formula>
    </cfRule>
  </conditionalFormatting>
  <conditionalFormatting sqref="H90">
    <cfRule type="notContainsBlanks" dxfId="431" priority="65">
      <formula>LEN(TRIM(H90))&gt;0</formula>
    </cfRule>
  </conditionalFormatting>
  <conditionalFormatting sqref="J97">
    <cfRule type="notContainsBlanks" dxfId="430" priority="63">
      <formula>LEN(TRIM(J97))&gt;0</formula>
    </cfRule>
  </conditionalFormatting>
  <conditionalFormatting sqref="K97">
    <cfRule type="notContainsBlanks" dxfId="429" priority="62">
      <formula>LEN(TRIM(K97))&gt;0</formula>
    </cfRule>
  </conditionalFormatting>
  <conditionalFormatting sqref="L97">
    <cfRule type="notContainsBlanks" dxfId="428" priority="61">
      <formula>LEN(TRIM(L97))&gt;0</formula>
    </cfRule>
  </conditionalFormatting>
  <conditionalFormatting sqref="B97">
    <cfRule type="notContainsBlanks" dxfId="427" priority="60">
      <formula>LEN(TRIM(B97))&gt;0</formula>
    </cfRule>
  </conditionalFormatting>
  <conditionalFormatting sqref="I97">
    <cfRule type="notContainsBlanks" dxfId="426" priority="59">
      <formula>LEN(TRIM(I97))&gt;0</formula>
    </cfRule>
  </conditionalFormatting>
  <conditionalFormatting sqref="J48">
    <cfRule type="notContainsBlanks" dxfId="425" priority="119">
      <formula>LEN(TRIM(J48))&gt;0</formula>
    </cfRule>
  </conditionalFormatting>
  <conditionalFormatting sqref="C62:G62">
    <cfRule type="notContainsBlanks" dxfId="424" priority="98">
      <formula>LEN(TRIM(C62))&gt;0</formula>
    </cfRule>
  </conditionalFormatting>
  <conditionalFormatting sqref="B69">
    <cfRule type="notContainsBlanks" dxfId="423" priority="92">
      <formula>LEN(TRIM(B69))&gt;0</formula>
    </cfRule>
  </conditionalFormatting>
  <conditionalFormatting sqref="I69">
    <cfRule type="notContainsBlanks" dxfId="422" priority="91">
      <formula>LEN(TRIM(I69))&gt;0</formula>
    </cfRule>
  </conditionalFormatting>
  <conditionalFormatting sqref="H69">
    <cfRule type="notContainsBlanks" dxfId="421" priority="89">
      <formula>LEN(TRIM(H69))&gt;0</formula>
    </cfRule>
  </conditionalFormatting>
  <conditionalFormatting sqref="J20">
    <cfRule type="notContainsBlanks" dxfId="420" priority="151">
      <formula>LEN(TRIM(J20))&gt;0</formula>
    </cfRule>
  </conditionalFormatting>
  <conditionalFormatting sqref="K20">
    <cfRule type="notContainsBlanks" dxfId="419" priority="150">
      <formula>LEN(TRIM(K20))&gt;0</formula>
    </cfRule>
  </conditionalFormatting>
  <conditionalFormatting sqref="L20">
    <cfRule type="notContainsBlanks" dxfId="418" priority="149">
      <formula>LEN(TRIM(L20))&gt;0</formula>
    </cfRule>
  </conditionalFormatting>
  <conditionalFormatting sqref="B20">
    <cfRule type="notContainsBlanks" dxfId="417" priority="148">
      <formula>LEN(TRIM(B20))&gt;0</formula>
    </cfRule>
  </conditionalFormatting>
  <conditionalFormatting sqref="I20">
    <cfRule type="notContainsBlanks" dxfId="416" priority="147">
      <formula>LEN(TRIM(I20))&gt;0</formula>
    </cfRule>
  </conditionalFormatting>
  <conditionalFormatting sqref="H20">
    <cfRule type="notContainsBlanks" dxfId="415" priority="145">
      <formula>LEN(TRIM(H20))&gt;0</formula>
    </cfRule>
  </conditionalFormatting>
  <conditionalFormatting sqref="C20:G20">
    <cfRule type="notContainsBlanks" dxfId="414" priority="146">
      <formula>LEN(TRIM(C20))&gt;0</formula>
    </cfRule>
  </conditionalFormatting>
  <conditionalFormatting sqref="B83">
    <cfRule type="notContainsBlanks" dxfId="413" priority="76">
      <formula>LEN(TRIM(B83))&gt;0</formula>
    </cfRule>
  </conditionalFormatting>
  <conditionalFormatting sqref="I83">
    <cfRule type="notContainsBlanks" dxfId="412" priority="75">
      <formula>LEN(TRIM(I83))&gt;0</formula>
    </cfRule>
  </conditionalFormatting>
  <conditionalFormatting sqref="H83">
    <cfRule type="notContainsBlanks" dxfId="411" priority="73">
      <formula>LEN(TRIM(H83))&gt;0</formula>
    </cfRule>
  </conditionalFormatting>
  <conditionalFormatting sqref="C83:G83">
    <cfRule type="notContainsBlanks" dxfId="410" priority="74">
      <formula>LEN(TRIM(C83))&gt;0</formula>
    </cfRule>
  </conditionalFormatting>
  <conditionalFormatting sqref="J90">
    <cfRule type="notContainsBlanks" dxfId="409" priority="71">
      <formula>LEN(TRIM(J90))&gt;0</formula>
    </cfRule>
  </conditionalFormatting>
  <conditionalFormatting sqref="K90">
    <cfRule type="notContainsBlanks" dxfId="408" priority="70">
      <formula>LEN(TRIM(K90))&gt;0</formula>
    </cfRule>
  </conditionalFormatting>
  <conditionalFormatting sqref="L90">
    <cfRule type="notContainsBlanks" dxfId="407" priority="69">
      <formula>LEN(TRIM(L90))&gt;0</formula>
    </cfRule>
  </conditionalFormatting>
  <conditionalFormatting sqref="B90">
    <cfRule type="notContainsBlanks" dxfId="406" priority="68">
      <formula>LEN(TRIM(B90))&gt;0</formula>
    </cfRule>
  </conditionalFormatting>
  <conditionalFormatting sqref="I90">
    <cfRule type="notContainsBlanks" dxfId="405" priority="67">
      <formula>LEN(TRIM(I90))&gt;0</formula>
    </cfRule>
  </conditionalFormatting>
  <conditionalFormatting sqref="H97">
    <cfRule type="notContainsBlanks" dxfId="404" priority="57">
      <formula>LEN(TRIM(H97))&gt;0</formula>
    </cfRule>
  </conditionalFormatting>
  <conditionalFormatting sqref="C97:G97">
    <cfRule type="notContainsBlanks" dxfId="403" priority="58">
      <formula>LEN(TRIM(C97))&gt;0</formula>
    </cfRule>
  </conditionalFormatting>
  <conditionalFormatting sqref="J104">
    <cfRule type="notContainsBlanks" dxfId="402" priority="55">
      <formula>LEN(TRIM(J104))&gt;0</formula>
    </cfRule>
  </conditionalFormatting>
  <conditionalFormatting sqref="K104">
    <cfRule type="notContainsBlanks" dxfId="401" priority="54">
      <formula>LEN(TRIM(K104))&gt;0</formula>
    </cfRule>
  </conditionalFormatting>
  <conditionalFormatting sqref="L104">
    <cfRule type="notContainsBlanks" dxfId="400" priority="53">
      <formula>LEN(TRIM(L104))&gt;0</formula>
    </cfRule>
  </conditionalFormatting>
  <conditionalFormatting sqref="B104">
    <cfRule type="notContainsBlanks" dxfId="399" priority="52">
      <formula>LEN(TRIM(B104))&gt;0</formula>
    </cfRule>
  </conditionalFormatting>
  <conditionalFormatting sqref="I104">
    <cfRule type="notContainsBlanks" dxfId="398" priority="51">
      <formula>LEN(TRIM(I104))&gt;0</formula>
    </cfRule>
  </conditionalFormatting>
  <conditionalFormatting sqref="H104">
    <cfRule type="notContainsBlanks" dxfId="397" priority="49">
      <formula>LEN(TRIM(H104))&gt;0</formula>
    </cfRule>
  </conditionalFormatting>
  <conditionalFormatting sqref="C104:G104">
    <cfRule type="notContainsBlanks" dxfId="396" priority="50">
      <formula>LEN(TRIM(C104))&gt;0</formula>
    </cfRule>
  </conditionalFormatting>
  <conditionalFormatting sqref="J111">
    <cfRule type="notContainsBlanks" dxfId="395" priority="47">
      <formula>LEN(TRIM(J111))&gt;0</formula>
    </cfRule>
  </conditionalFormatting>
  <conditionalFormatting sqref="K111">
    <cfRule type="notContainsBlanks" dxfId="394" priority="46">
      <formula>LEN(TRIM(K111))&gt;0</formula>
    </cfRule>
  </conditionalFormatting>
  <conditionalFormatting sqref="L111">
    <cfRule type="notContainsBlanks" dxfId="393" priority="45">
      <formula>LEN(TRIM(L111))&gt;0</formula>
    </cfRule>
  </conditionalFormatting>
  <conditionalFormatting sqref="H55">
    <cfRule type="notContainsBlanks" dxfId="392" priority="105">
      <formula>LEN(TRIM(H55))&gt;0</formula>
    </cfRule>
  </conditionalFormatting>
  <conditionalFormatting sqref="J118">
    <cfRule type="notContainsBlanks" dxfId="391" priority="39">
      <formula>LEN(TRIM(J118))&gt;0</formula>
    </cfRule>
  </conditionalFormatting>
  <conditionalFormatting sqref="K118">
    <cfRule type="notContainsBlanks" dxfId="390" priority="38">
      <formula>LEN(TRIM(K118))&gt;0</formula>
    </cfRule>
  </conditionalFormatting>
  <conditionalFormatting sqref="L118">
    <cfRule type="notContainsBlanks" dxfId="389" priority="37">
      <formula>LEN(TRIM(L118))&gt;0</formula>
    </cfRule>
  </conditionalFormatting>
  <conditionalFormatting sqref="B118">
    <cfRule type="notContainsBlanks" dxfId="388" priority="36">
      <formula>LEN(TRIM(B118))&gt;0</formula>
    </cfRule>
  </conditionalFormatting>
  <conditionalFormatting sqref="I118">
    <cfRule type="notContainsBlanks" dxfId="387" priority="35">
      <formula>LEN(TRIM(I118))&gt;0</formula>
    </cfRule>
  </conditionalFormatting>
  <conditionalFormatting sqref="H118">
    <cfRule type="notContainsBlanks" dxfId="386" priority="33">
      <formula>LEN(TRIM(H118))&gt;0</formula>
    </cfRule>
  </conditionalFormatting>
  <conditionalFormatting sqref="C118:G118">
    <cfRule type="notContainsBlanks" dxfId="385" priority="34">
      <formula>LEN(TRIM(C118))&gt;0</formula>
    </cfRule>
  </conditionalFormatting>
  <conditionalFormatting sqref="J125">
    <cfRule type="notContainsBlanks" dxfId="384" priority="31">
      <formula>LEN(TRIM(J125))&gt;0</formula>
    </cfRule>
  </conditionalFormatting>
  <conditionalFormatting sqref="K125">
    <cfRule type="notContainsBlanks" dxfId="383" priority="30">
      <formula>LEN(TRIM(K125))&gt;0</formula>
    </cfRule>
  </conditionalFormatting>
  <conditionalFormatting sqref="L125">
    <cfRule type="notContainsBlanks" dxfId="382" priority="29">
      <formula>LEN(TRIM(L125))&gt;0</formula>
    </cfRule>
  </conditionalFormatting>
  <conditionalFormatting sqref="B125">
    <cfRule type="notContainsBlanks" dxfId="381" priority="28">
      <formula>LEN(TRIM(B125))&gt;0</formula>
    </cfRule>
  </conditionalFormatting>
  <conditionalFormatting sqref="I125">
    <cfRule type="notContainsBlanks" dxfId="380" priority="27">
      <formula>LEN(TRIM(I125))&gt;0</formula>
    </cfRule>
  </conditionalFormatting>
  <conditionalFormatting sqref="H125">
    <cfRule type="notContainsBlanks" dxfId="379" priority="25">
      <formula>LEN(TRIM(H125))&gt;0</formula>
    </cfRule>
  </conditionalFormatting>
  <conditionalFormatting sqref="C125:G125">
    <cfRule type="notContainsBlanks" dxfId="378" priority="26">
      <formula>LEN(TRIM(C125))&gt;0</formula>
    </cfRule>
  </conditionalFormatting>
  <conditionalFormatting sqref="J76">
    <cfRule type="notContainsBlanks" dxfId="377" priority="87">
      <formula>LEN(TRIM(J76))&gt;0</formula>
    </cfRule>
  </conditionalFormatting>
  <conditionalFormatting sqref="K76">
    <cfRule type="notContainsBlanks" dxfId="376" priority="86">
      <formula>LEN(TRIM(K76))&gt;0</formula>
    </cfRule>
  </conditionalFormatting>
  <conditionalFormatting sqref="L76">
    <cfRule type="notContainsBlanks" dxfId="375" priority="85">
      <formula>LEN(TRIM(L76))&gt;0</formula>
    </cfRule>
  </conditionalFormatting>
  <conditionalFormatting sqref="B76">
    <cfRule type="notContainsBlanks" dxfId="374" priority="84">
      <formula>LEN(TRIM(B76))&gt;0</formula>
    </cfRule>
  </conditionalFormatting>
  <conditionalFormatting sqref="I76">
    <cfRule type="notContainsBlanks" dxfId="373" priority="83">
      <formula>LEN(TRIM(I76))&gt;0</formula>
    </cfRule>
  </conditionalFormatting>
  <conditionalFormatting sqref="H76">
    <cfRule type="notContainsBlanks" dxfId="372" priority="81">
      <formula>LEN(TRIM(H76))&gt;0</formula>
    </cfRule>
  </conditionalFormatting>
  <conditionalFormatting sqref="C76:G76">
    <cfRule type="notContainsBlanks" dxfId="371" priority="82">
      <formula>LEN(TRIM(C76))&gt;0</formula>
    </cfRule>
  </conditionalFormatting>
  <conditionalFormatting sqref="J83">
    <cfRule type="notContainsBlanks" dxfId="370" priority="79">
      <formula>LEN(TRIM(J83))&gt;0</formula>
    </cfRule>
  </conditionalFormatting>
  <conditionalFormatting sqref="K83">
    <cfRule type="notContainsBlanks" dxfId="369" priority="78">
      <formula>LEN(TRIM(K83))&gt;0</formula>
    </cfRule>
  </conditionalFormatting>
  <conditionalFormatting sqref="L83">
    <cfRule type="notContainsBlanks" dxfId="368" priority="77">
      <formula>LEN(TRIM(L83))&gt;0</formula>
    </cfRule>
  </conditionalFormatting>
  <conditionalFormatting sqref="B111">
    <cfRule type="notContainsBlanks" dxfId="367" priority="44">
      <formula>LEN(TRIM(B111))&gt;0</formula>
    </cfRule>
  </conditionalFormatting>
  <conditionalFormatting sqref="I111">
    <cfRule type="notContainsBlanks" dxfId="366" priority="43">
      <formula>LEN(TRIM(I111))&gt;0</formula>
    </cfRule>
  </conditionalFormatting>
  <conditionalFormatting sqref="H111">
    <cfRule type="notContainsBlanks" dxfId="365" priority="41">
      <formula>LEN(TRIM(H111))&gt;0</formula>
    </cfRule>
  </conditionalFormatting>
  <conditionalFormatting sqref="C111:G111">
    <cfRule type="notContainsBlanks" dxfId="364" priority="42">
      <formula>LEN(TRIM(C111))&gt;0</formula>
    </cfRule>
  </conditionalFormatting>
  <conditionalFormatting sqref="J139">
    <cfRule type="notContainsBlanks" dxfId="363" priority="23">
      <formula>LEN(TRIM(J139))&gt;0</formula>
    </cfRule>
  </conditionalFormatting>
  <conditionalFormatting sqref="K139">
    <cfRule type="notContainsBlanks" dxfId="362" priority="22">
      <formula>LEN(TRIM(K139))&gt;0</formula>
    </cfRule>
  </conditionalFormatting>
  <conditionalFormatting sqref="L139">
    <cfRule type="notContainsBlanks" dxfId="361" priority="21">
      <formula>LEN(TRIM(L139))&gt;0</formula>
    </cfRule>
  </conditionalFormatting>
  <conditionalFormatting sqref="B139">
    <cfRule type="notContainsBlanks" dxfId="360" priority="20">
      <formula>LEN(TRIM(B139))&gt;0</formula>
    </cfRule>
  </conditionalFormatting>
  <conditionalFormatting sqref="I139">
    <cfRule type="notContainsBlanks" dxfId="359" priority="19">
      <formula>LEN(TRIM(I139))&gt;0</formula>
    </cfRule>
  </conditionalFormatting>
  <conditionalFormatting sqref="H139">
    <cfRule type="notContainsBlanks" dxfId="358" priority="17">
      <formula>LEN(TRIM(H139))&gt;0</formula>
    </cfRule>
  </conditionalFormatting>
  <conditionalFormatting sqref="C139:G139">
    <cfRule type="notContainsBlanks" dxfId="357" priority="18">
      <formula>LEN(TRIM(C139))&gt;0</formula>
    </cfRule>
  </conditionalFormatting>
  <conditionalFormatting sqref="K126:K131">
    <cfRule type="notContainsBlanks" dxfId="356" priority="13">
      <formula>LEN(TRIM(K126))&gt;0</formula>
    </cfRule>
  </conditionalFormatting>
  <conditionalFormatting sqref="L126:L131">
    <cfRule type="notContainsBlanks" dxfId="355" priority="12">
      <formula>LEN(TRIM(L126))&gt;0</formula>
    </cfRule>
  </conditionalFormatting>
  <conditionalFormatting sqref="B126:B131">
    <cfRule type="notContainsBlanks" dxfId="354" priority="11">
      <formula>LEN(TRIM(B126))&gt;0</formula>
    </cfRule>
  </conditionalFormatting>
  <conditionalFormatting sqref="C126:G131">
    <cfRule type="notContainsBlanks" dxfId="353" priority="9">
      <formula>LEN(TRIM(C126))&gt;0</formula>
    </cfRule>
  </conditionalFormatting>
  <conditionalFormatting sqref="H126:H131">
    <cfRule type="notContainsBlanks" dxfId="352" priority="8">
      <formula>LEN(TRIM(H126))&gt;0</formula>
    </cfRule>
  </conditionalFormatting>
  <conditionalFormatting sqref="M126:M131">
    <cfRule type="notContainsBlanks" dxfId="351" priority="15">
      <formula>LEN(TRIM(M126))&gt;0</formula>
    </cfRule>
  </conditionalFormatting>
  <conditionalFormatting sqref="J126:J131">
    <cfRule type="notContainsBlanks" dxfId="350" priority="14">
      <formula>LEN(TRIM(J126))&gt;0</formula>
    </cfRule>
  </conditionalFormatting>
  <conditionalFormatting sqref="I126:I131">
    <cfRule type="notContainsBlanks" dxfId="349" priority="10">
      <formula>LEN(TRIM(I126))&gt;0</formula>
    </cfRule>
  </conditionalFormatting>
  <conditionalFormatting sqref="J132">
    <cfRule type="notContainsBlanks" dxfId="348" priority="7">
      <formula>LEN(TRIM(J132))&gt;0</formula>
    </cfRule>
  </conditionalFormatting>
  <conditionalFormatting sqref="K132">
    <cfRule type="notContainsBlanks" dxfId="347" priority="6">
      <formula>LEN(TRIM(K132))&gt;0</formula>
    </cfRule>
  </conditionalFormatting>
  <conditionalFormatting sqref="L132">
    <cfRule type="notContainsBlanks" dxfId="346" priority="5">
      <formula>LEN(TRIM(L132))&gt;0</formula>
    </cfRule>
  </conditionalFormatting>
  <conditionalFormatting sqref="B132">
    <cfRule type="notContainsBlanks" dxfId="345" priority="4">
      <formula>LEN(TRIM(B132))&gt;0</formula>
    </cfRule>
  </conditionalFormatting>
  <conditionalFormatting sqref="I132">
    <cfRule type="notContainsBlanks" dxfId="344" priority="3">
      <formula>LEN(TRIM(I132))&gt;0</formula>
    </cfRule>
  </conditionalFormatting>
  <conditionalFormatting sqref="H132">
    <cfRule type="notContainsBlanks" dxfId="343" priority="1">
      <formula>LEN(TRIM(H132))&gt;0</formula>
    </cfRule>
  </conditionalFormatting>
  <conditionalFormatting sqref="C132:G132">
    <cfRule type="notContainsBlanks" dxfId="342" priority="2">
      <formula>LEN(TRIM(C132))&gt;0</formula>
    </cfRule>
  </conditionalFormatting>
  <dataValidations count="3">
    <dataValidation type="list" allowBlank="1" showInputMessage="1" showErrorMessage="1" sqref="E7:E139 H7:H139 C7:C139" xr:uid="{04169600-8564-49D1-86C9-963937504E87}">
      <formula1>$C$142:$C$144</formula1>
    </dataValidation>
    <dataValidation type="list" allowBlank="1" showInputMessage="1" showErrorMessage="1" sqref="D7:D139" xr:uid="{E45FAE90-3884-4D41-B86C-0A81205EE00A}">
      <formula1>$D$142:$D$145</formula1>
    </dataValidation>
    <dataValidation type="list" allowBlank="1" showInputMessage="1" showErrorMessage="1" sqref="G7:G139" xr:uid="{68110D77-A8B2-4053-8B80-8211F40643B1}">
      <formula1>$G$143:$G$145</formula1>
    </dataValidation>
  </dataValidations>
  <pageMargins left="0.7" right="0.7" top="0.75" bottom="0.75" header="0.3" footer="0.3"/>
  <pageSetup paperSize="9" scale="19" orientation="portrait" horizontalDpi="4294967293"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dimension ref="A1:E138"/>
  <sheetViews>
    <sheetView showGridLines="0" view="pageBreakPreview" topLeftCell="A34" zoomScale="80" zoomScaleNormal="100" zoomScaleSheetLayoutView="80" workbookViewId="0">
      <selection activeCell="E96" sqref="E96"/>
    </sheetView>
  </sheetViews>
  <sheetFormatPr baseColWidth="10" defaultColWidth="11.44140625" defaultRowHeight="14.4"/>
  <cols>
    <col min="1" max="1" width="28.109375" style="29" customWidth="1"/>
    <col min="2" max="2" width="48" style="29" customWidth="1"/>
    <col min="3" max="3" width="42.5546875" style="29" customWidth="1"/>
    <col min="4" max="4" width="15.6640625" style="29" customWidth="1"/>
    <col min="5" max="5" width="23.5546875" style="29" customWidth="1"/>
    <col min="6" max="16384" width="11.44140625" style="29"/>
  </cols>
  <sheetData>
    <row r="1" spans="1:5" ht="40.35" customHeight="1"/>
    <row r="2" spans="1:5" ht="59.4" customHeight="1"/>
    <row r="3" spans="1:5" ht="21">
      <c r="A3" s="844" t="s">
        <v>466</v>
      </c>
      <c r="B3" s="844"/>
      <c r="C3" s="844"/>
      <c r="D3" s="844"/>
      <c r="E3" s="775"/>
    </row>
    <row r="4" spans="1:5" ht="25.35" customHeight="1">
      <c r="A4" s="137"/>
    </row>
    <row r="5" spans="1:5" ht="19.350000000000001" customHeight="1">
      <c r="A5" s="138" t="s">
        <v>467</v>
      </c>
      <c r="B5" s="138" t="s">
        <v>468</v>
      </c>
      <c r="C5" s="138" t="s">
        <v>469</v>
      </c>
      <c r="D5" s="138" t="s">
        <v>455</v>
      </c>
      <c r="E5" s="138" t="s">
        <v>458</v>
      </c>
    </row>
    <row r="6" spans="1:5" ht="15" customHeight="1">
      <c r="A6" s="247"/>
      <c r="B6" s="28"/>
      <c r="C6" s="6"/>
      <c r="D6" s="6"/>
      <c r="E6" s="27"/>
    </row>
    <row r="7" spans="1:5" ht="15" customHeight="1">
      <c r="A7" s="248"/>
      <c r="B7" s="28"/>
      <c r="C7" s="6"/>
      <c r="D7" s="6"/>
      <c r="E7" s="27"/>
    </row>
    <row r="8" spans="1:5" ht="16.2" customHeight="1">
      <c r="A8" s="822" t="s">
        <v>101</v>
      </c>
      <c r="B8" s="28"/>
      <c r="C8" s="6"/>
      <c r="D8" s="6"/>
      <c r="E8" s="27"/>
    </row>
    <row r="9" spans="1:5">
      <c r="A9" s="822"/>
      <c r="B9" s="28"/>
      <c r="C9" s="6"/>
      <c r="D9" s="6"/>
      <c r="E9" s="27"/>
    </row>
    <row r="10" spans="1:5" ht="16.350000000000001" customHeight="1">
      <c r="A10" s="248"/>
      <c r="B10" s="28"/>
      <c r="C10" s="6"/>
      <c r="D10" s="6"/>
      <c r="E10" s="27"/>
    </row>
    <row r="11" spans="1:5" ht="16.350000000000001" customHeight="1">
      <c r="A11" s="248"/>
      <c r="B11" s="28"/>
      <c r="C11" s="6"/>
      <c r="D11" s="6"/>
      <c r="E11" s="27"/>
    </row>
    <row r="12" spans="1:5" ht="15.6">
      <c r="A12" s="252"/>
      <c r="B12" s="229"/>
      <c r="C12" s="230"/>
      <c r="D12" s="230"/>
      <c r="E12" s="652">
        <f>SUBTOTAL(9,E6:E11)</f>
        <v>0</v>
      </c>
    </row>
    <row r="13" spans="1:5" ht="16.350000000000001" customHeight="1">
      <c r="A13" s="286"/>
      <c r="B13" s="28"/>
      <c r="C13" s="6"/>
      <c r="D13" s="6"/>
      <c r="E13" s="27"/>
    </row>
    <row r="14" spans="1:5" ht="15.6">
      <c r="A14" s="286"/>
      <c r="B14" s="28"/>
      <c r="C14" s="6"/>
      <c r="D14" s="6"/>
      <c r="E14" s="27"/>
    </row>
    <row r="15" spans="1:5" ht="16.350000000000001" customHeight="1">
      <c r="A15" s="286"/>
      <c r="B15" s="28"/>
      <c r="C15" s="6"/>
      <c r="D15" s="6"/>
      <c r="E15" s="27"/>
    </row>
    <row r="16" spans="1:5" ht="16.350000000000001" customHeight="1">
      <c r="A16" s="823" t="s">
        <v>126</v>
      </c>
      <c r="B16" s="28"/>
      <c r="C16" s="6"/>
      <c r="D16" s="6"/>
      <c r="E16" s="27"/>
    </row>
    <row r="17" spans="1:5">
      <c r="A17" s="823"/>
      <c r="B17" s="28"/>
      <c r="C17" s="6"/>
      <c r="D17" s="6"/>
      <c r="E17" s="27"/>
    </row>
    <row r="18" spans="1:5" ht="16.350000000000001" customHeight="1">
      <c r="A18" s="286"/>
      <c r="B18" s="28"/>
      <c r="C18" s="6"/>
      <c r="D18" s="6"/>
      <c r="E18" s="27"/>
    </row>
    <row r="19" spans="1:5" ht="15.6">
      <c r="A19" s="567"/>
      <c r="B19" s="242"/>
      <c r="C19" s="243"/>
      <c r="D19" s="243"/>
      <c r="E19" s="653">
        <f>SUBTOTAL(9,E13:E18)</f>
        <v>0</v>
      </c>
    </row>
    <row r="20" spans="1:5" ht="16.350000000000001" customHeight="1">
      <c r="A20" s="400"/>
      <c r="B20" s="28"/>
      <c r="C20" s="6"/>
      <c r="D20" s="6"/>
      <c r="E20" s="27"/>
    </row>
    <row r="21" spans="1:5" ht="16.350000000000001" customHeight="1">
      <c r="A21" s="401"/>
      <c r="B21" s="28"/>
      <c r="C21" s="6"/>
      <c r="D21" s="6"/>
      <c r="E21" s="27"/>
    </row>
    <row r="22" spans="1:5" ht="15.6">
      <c r="A22" s="401"/>
      <c r="B22" s="28"/>
      <c r="C22" s="6"/>
      <c r="D22" s="6"/>
      <c r="E22" s="27"/>
    </row>
    <row r="23" spans="1:5" ht="16.350000000000001" customHeight="1">
      <c r="A23" s="825" t="s">
        <v>137</v>
      </c>
      <c r="B23" s="28"/>
      <c r="C23" s="6"/>
      <c r="D23" s="6"/>
      <c r="E23" s="27"/>
    </row>
    <row r="24" spans="1:5">
      <c r="A24" s="825"/>
      <c r="B24" s="28"/>
      <c r="C24" s="6"/>
      <c r="D24" s="6"/>
      <c r="E24" s="27"/>
    </row>
    <row r="25" spans="1:5">
      <c r="A25" s="825"/>
      <c r="B25" s="28"/>
      <c r="C25" s="6"/>
      <c r="D25" s="6"/>
      <c r="E25" s="27"/>
    </row>
    <row r="26" spans="1:5" ht="15.6">
      <c r="A26" s="570"/>
      <c r="B26" s="239"/>
      <c r="C26" s="240"/>
      <c r="D26" s="240"/>
      <c r="E26" s="654">
        <f>SUBTOTAL(9,E20:E25)</f>
        <v>0</v>
      </c>
    </row>
    <row r="27" spans="1:5" ht="15" customHeight="1">
      <c r="A27" s="398"/>
      <c r="B27" s="28"/>
      <c r="C27" s="6"/>
      <c r="D27" s="6"/>
      <c r="E27" s="27"/>
    </row>
    <row r="28" spans="1:5" ht="15" customHeight="1">
      <c r="A28" s="399"/>
      <c r="B28" s="28"/>
      <c r="C28" s="6"/>
      <c r="D28" s="6"/>
      <c r="E28" s="27"/>
    </row>
    <row r="29" spans="1:5" ht="16.2" customHeight="1">
      <c r="A29" s="399"/>
      <c r="B29" s="28"/>
      <c r="C29" s="6"/>
      <c r="D29" s="6"/>
      <c r="E29" s="27"/>
    </row>
    <row r="30" spans="1:5">
      <c r="A30" s="824" t="s">
        <v>147</v>
      </c>
      <c r="B30" s="28"/>
      <c r="C30" s="6"/>
      <c r="D30" s="6"/>
      <c r="E30" s="27"/>
    </row>
    <row r="31" spans="1:5">
      <c r="A31" s="824"/>
      <c r="B31" s="28"/>
      <c r="C31" s="6"/>
      <c r="D31" s="6"/>
      <c r="E31" s="27"/>
    </row>
    <row r="32" spans="1:5" ht="14.4" customHeight="1">
      <c r="A32" s="399"/>
      <c r="B32" s="28"/>
      <c r="C32" s="6"/>
      <c r="D32" s="6"/>
      <c r="E32" s="27"/>
    </row>
    <row r="33" spans="1:5" ht="14.4" customHeight="1">
      <c r="A33" s="573"/>
      <c r="B33" s="574"/>
      <c r="C33" s="576"/>
      <c r="D33" s="576"/>
      <c r="E33" s="655">
        <f>SUBTOTAL(9,E27:E32)</f>
        <v>0</v>
      </c>
    </row>
    <row r="34" spans="1:5" ht="14.4" customHeight="1">
      <c r="A34" s="406"/>
      <c r="B34" s="28"/>
      <c r="C34" s="6"/>
      <c r="D34" s="6"/>
      <c r="E34" s="27"/>
    </row>
    <row r="35" spans="1:5" ht="14.4" customHeight="1">
      <c r="A35" s="405"/>
      <c r="B35" s="28"/>
      <c r="C35" s="6"/>
      <c r="D35" s="6"/>
      <c r="E35" s="27"/>
    </row>
    <row r="36" spans="1:5" ht="14.4" customHeight="1">
      <c r="A36" s="405"/>
      <c r="B36" s="28"/>
      <c r="C36" s="6"/>
      <c r="D36" s="6"/>
      <c r="E36" s="27"/>
    </row>
    <row r="37" spans="1:5" ht="14.4" customHeight="1">
      <c r="A37" s="826" t="s">
        <v>160</v>
      </c>
      <c r="B37" s="28"/>
      <c r="C37" s="6"/>
      <c r="D37" s="6"/>
      <c r="E37" s="27"/>
    </row>
    <row r="38" spans="1:5" ht="14.4" customHeight="1">
      <c r="A38" s="826"/>
      <c r="B38" s="28"/>
      <c r="C38" s="6"/>
      <c r="D38" s="6"/>
      <c r="E38" s="27"/>
    </row>
    <row r="39" spans="1:5" ht="14.4" customHeight="1">
      <c r="A39" s="405"/>
      <c r="B39" s="28"/>
      <c r="C39" s="6"/>
      <c r="D39" s="6"/>
      <c r="E39" s="27"/>
    </row>
    <row r="40" spans="1:5" ht="14.4" customHeight="1">
      <c r="A40" s="407"/>
      <c r="B40" s="236"/>
      <c r="C40" s="237"/>
      <c r="D40" s="237"/>
      <c r="E40" s="669">
        <f>SUBTOTAL(9,E34:E39)</f>
        <v>0</v>
      </c>
    </row>
    <row r="41" spans="1:5" ht="14.4" customHeight="1">
      <c r="A41" s="409"/>
      <c r="B41" s="28"/>
      <c r="C41" s="6"/>
      <c r="D41" s="6"/>
      <c r="E41" s="27"/>
    </row>
    <row r="42" spans="1:5" ht="15.6">
      <c r="A42" s="409"/>
      <c r="B42" s="28"/>
      <c r="C42" s="6"/>
      <c r="D42" s="6"/>
      <c r="E42" s="27"/>
    </row>
    <row r="43" spans="1:5" ht="15.6">
      <c r="A43" s="409"/>
      <c r="B43" s="28"/>
      <c r="C43" s="6"/>
      <c r="D43" s="6"/>
      <c r="E43" s="27"/>
    </row>
    <row r="44" spans="1:5">
      <c r="A44" s="827" t="s">
        <v>170</v>
      </c>
      <c r="B44" s="28"/>
      <c r="C44" s="6"/>
      <c r="D44" s="6"/>
      <c r="E44" s="27"/>
    </row>
    <row r="45" spans="1:5">
      <c r="A45" s="828"/>
      <c r="B45" s="28"/>
      <c r="C45" s="6"/>
      <c r="D45" s="6"/>
      <c r="E45" s="27"/>
    </row>
    <row r="46" spans="1:5" ht="15.6">
      <c r="A46" s="409"/>
      <c r="B46" s="28"/>
      <c r="C46" s="6"/>
      <c r="D46" s="6"/>
      <c r="E46" s="27"/>
    </row>
    <row r="47" spans="1:5" ht="15.6">
      <c r="A47" s="581"/>
      <c r="B47" s="717"/>
      <c r="C47" s="718"/>
      <c r="D47" s="718"/>
      <c r="E47" s="668">
        <f>SUBTOTAL(9,E41:E46)</f>
        <v>0</v>
      </c>
    </row>
    <row r="48" spans="1:5" ht="15.6">
      <c r="A48" s="414"/>
      <c r="B48" s="28"/>
      <c r="C48" s="6"/>
      <c r="D48" s="6"/>
      <c r="E48" s="27"/>
    </row>
    <row r="49" spans="1:5" ht="15.6">
      <c r="A49" s="415"/>
      <c r="B49" s="28"/>
      <c r="C49" s="6"/>
      <c r="D49" s="6"/>
      <c r="E49" s="27"/>
    </row>
    <row r="50" spans="1:5" ht="15.6">
      <c r="A50" s="415"/>
      <c r="B50" s="28"/>
      <c r="C50" s="6"/>
      <c r="D50" s="6"/>
      <c r="E50" s="27"/>
    </row>
    <row r="51" spans="1:5">
      <c r="A51" s="832" t="s">
        <v>184</v>
      </c>
      <c r="B51" s="28"/>
      <c r="C51" s="6"/>
      <c r="D51" s="6"/>
      <c r="E51" s="27"/>
    </row>
    <row r="52" spans="1:5">
      <c r="A52" s="832"/>
      <c r="B52" s="28"/>
      <c r="C52" s="6"/>
      <c r="D52" s="6"/>
      <c r="E52" s="27"/>
    </row>
    <row r="53" spans="1:5" ht="15.6">
      <c r="A53" s="415"/>
      <c r="B53" s="28"/>
      <c r="C53" s="6"/>
      <c r="D53" s="6"/>
      <c r="E53" s="27"/>
    </row>
    <row r="54" spans="1:5" ht="15.6">
      <c r="A54" s="416"/>
      <c r="B54" s="719"/>
      <c r="C54" s="720"/>
      <c r="D54" s="720"/>
      <c r="E54" s="667">
        <f>SUBTOTAL(9,E48:E53)</f>
        <v>0</v>
      </c>
    </row>
    <row r="55" spans="1:5" ht="15.6">
      <c r="A55" s="261"/>
      <c r="B55" s="28"/>
      <c r="C55" s="6"/>
      <c r="D55" s="6"/>
      <c r="E55" s="27"/>
    </row>
    <row r="56" spans="1:5" ht="15.6">
      <c r="A56" s="262"/>
      <c r="B56" s="28"/>
      <c r="C56" s="6"/>
      <c r="D56" s="6"/>
      <c r="E56" s="27"/>
    </row>
    <row r="57" spans="1:5" ht="15.6">
      <c r="A57" s="262"/>
      <c r="B57" s="28"/>
      <c r="C57" s="6"/>
      <c r="D57" s="6"/>
      <c r="E57" s="27"/>
    </row>
    <row r="58" spans="1:5">
      <c r="A58" s="833" t="s">
        <v>245</v>
      </c>
      <c r="B58" s="28"/>
      <c r="C58" s="6"/>
      <c r="D58" s="6"/>
      <c r="E58" s="27"/>
    </row>
    <row r="59" spans="1:5">
      <c r="A59" s="833"/>
      <c r="B59" s="28"/>
      <c r="C59" s="6"/>
      <c r="D59" s="6"/>
      <c r="E59" s="27"/>
    </row>
    <row r="60" spans="1:5" ht="15.6">
      <c r="A60" s="262"/>
      <c r="B60" s="28"/>
      <c r="C60" s="6"/>
      <c r="D60" s="6"/>
      <c r="E60" s="27"/>
    </row>
    <row r="61" spans="1:5" ht="15.6">
      <c r="A61" s="263"/>
      <c r="B61" s="234"/>
      <c r="C61" s="235"/>
      <c r="D61" s="235"/>
      <c r="E61" s="666">
        <f>SUBTOTAL(9,E55:E60)</f>
        <v>0</v>
      </c>
    </row>
    <row r="62" spans="1:5" ht="15.6">
      <c r="A62" s="270"/>
      <c r="B62" s="28"/>
      <c r="C62" s="6"/>
      <c r="D62" s="6"/>
      <c r="E62" s="27"/>
    </row>
    <row r="63" spans="1:5" ht="15.6">
      <c r="A63" s="271"/>
      <c r="B63" s="28"/>
      <c r="C63" s="6"/>
      <c r="D63" s="6"/>
      <c r="E63" s="27"/>
    </row>
    <row r="64" spans="1:5" ht="15.6">
      <c r="A64" s="271"/>
      <c r="B64" s="28"/>
      <c r="C64" s="6"/>
      <c r="D64" s="6"/>
      <c r="E64" s="27"/>
    </row>
    <row r="65" spans="1:5">
      <c r="A65" s="834" t="s">
        <v>258</v>
      </c>
      <c r="B65" s="28"/>
      <c r="C65" s="6"/>
      <c r="D65" s="6"/>
      <c r="E65" s="27"/>
    </row>
    <row r="66" spans="1:5">
      <c r="A66" s="834"/>
      <c r="B66" s="28"/>
      <c r="C66" s="6"/>
      <c r="D66" s="6"/>
      <c r="E66" s="27"/>
    </row>
    <row r="67" spans="1:5" ht="15.6">
      <c r="A67" s="271"/>
      <c r="B67" s="28"/>
      <c r="C67" s="6"/>
      <c r="D67" s="6"/>
      <c r="E67" s="27"/>
    </row>
    <row r="68" spans="1:5" ht="15.6">
      <c r="A68" s="597"/>
      <c r="B68" s="721"/>
      <c r="C68" s="722"/>
      <c r="D68" s="722"/>
      <c r="E68" s="665">
        <f>SUBTOTAL(9,E62:E67)</f>
        <v>0</v>
      </c>
    </row>
    <row r="69" spans="1:5" ht="15.6">
      <c r="A69" s="275"/>
      <c r="B69" s="28"/>
      <c r="C69" s="6"/>
      <c r="D69" s="6"/>
      <c r="E69" s="27"/>
    </row>
    <row r="70" spans="1:5" ht="15.6">
      <c r="A70" s="276"/>
      <c r="B70" s="28"/>
      <c r="C70" s="6"/>
      <c r="D70" s="6"/>
      <c r="E70" s="27"/>
    </row>
    <row r="71" spans="1:5" ht="15.6">
      <c r="A71" s="276"/>
      <c r="B71" s="28"/>
      <c r="C71" s="6"/>
      <c r="D71" s="6"/>
      <c r="E71" s="27"/>
    </row>
    <row r="72" spans="1:5">
      <c r="A72" s="837" t="s">
        <v>281</v>
      </c>
      <c r="B72" s="28"/>
      <c r="C72" s="6"/>
      <c r="D72" s="6"/>
      <c r="E72" s="27"/>
    </row>
    <row r="73" spans="1:5">
      <c r="A73" s="829"/>
      <c r="B73" s="28"/>
      <c r="C73" s="6"/>
      <c r="D73" s="6"/>
      <c r="E73" s="27"/>
    </row>
    <row r="74" spans="1:5" ht="15.6">
      <c r="A74" s="276"/>
      <c r="B74" s="28"/>
      <c r="C74" s="6"/>
      <c r="D74" s="6"/>
      <c r="E74" s="27"/>
    </row>
    <row r="75" spans="1:5" ht="15.6">
      <c r="A75" s="277"/>
      <c r="B75" s="245"/>
      <c r="C75" s="246"/>
      <c r="D75" s="246"/>
      <c r="E75" s="664">
        <f>SUBTOTAL(9,E69:E74)</f>
        <v>0</v>
      </c>
    </row>
    <row r="76" spans="1:5" ht="15.6">
      <c r="A76" s="281"/>
      <c r="B76" s="28"/>
      <c r="C76" s="6"/>
      <c r="D76" s="6"/>
      <c r="E76" s="27"/>
    </row>
    <row r="77" spans="1:5" ht="15.6">
      <c r="A77" s="282"/>
      <c r="B77" s="28"/>
      <c r="C77" s="6"/>
      <c r="D77" s="6"/>
      <c r="E77" s="27"/>
    </row>
    <row r="78" spans="1:5">
      <c r="A78" s="821" t="s">
        <v>285</v>
      </c>
      <c r="B78" s="28"/>
      <c r="C78" s="6"/>
      <c r="D78" s="6"/>
      <c r="E78" s="27"/>
    </row>
    <row r="79" spans="1:5">
      <c r="A79" s="821"/>
      <c r="B79" s="28"/>
      <c r="C79" s="6"/>
      <c r="D79" s="6"/>
      <c r="E79" s="27"/>
    </row>
    <row r="80" spans="1:5">
      <c r="A80" s="821"/>
      <c r="B80" s="28"/>
      <c r="C80" s="6"/>
      <c r="D80" s="6"/>
      <c r="E80" s="27"/>
    </row>
    <row r="81" spans="1:5" ht="15.6">
      <c r="A81" s="282"/>
      <c r="B81" s="28"/>
      <c r="C81" s="6"/>
      <c r="D81" s="6"/>
      <c r="E81" s="27"/>
    </row>
    <row r="82" spans="1:5" ht="15.6">
      <c r="A82" s="608"/>
      <c r="B82" s="723"/>
      <c r="C82" s="724"/>
      <c r="D82" s="724"/>
      <c r="E82" s="663">
        <f>SUBTOTAL(9,E76:E81)</f>
        <v>0</v>
      </c>
    </row>
    <row r="83" spans="1:5" ht="15.6">
      <c r="A83" s="433"/>
      <c r="B83" s="28"/>
      <c r="C83" s="6"/>
      <c r="D83" s="6"/>
      <c r="E83" s="27"/>
    </row>
    <row r="84" spans="1:5" ht="15.6">
      <c r="A84" s="434"/>
      <c r="B84" s="28"/>
      <c r="C84" s="6"/>
      <c r="D84" s="6"/>
      <c r="E84" s="27"/>
    </row>
    <row r="85" spans="1:5">
      <c r="A85" s="816" t="s">
        <v>315</v>
      </c>
      <c r="B85" s="28"/>
      <c r="C85" s="6"/>
      <c r="D85" s="6"/>
      <c r="E85" s="27"/>
    </row>
    <row r="86" spans="1:5">
      <c r="A86" s="816"/>
      <c r="B86" s="28"/>
      <c r="C86" s="6"/>
      <c r="D86" s="6"/>
      <c r="E86" s="27"/>
    </row>
    <row r="87" spans="1:5" ht="15.6">
      <c r="A87" s="434"/>
      <c r="B87" s="28"/>
      <c r="C87" s="6"/>
      <c r="D87" s="6"/>
      <c r="E87" s="27"/>
    </row>
    <row r="88" spans="1:5" ht="15.6">
      <c r="A88" s="434"/>
      <c r="B88" s="28"/>
      <c r="C88" s="6"/>
      <c r="D88" s="6"/>
      <c r="E88" s="27"/>
    </row>
    <row r="89" spans="1:5" ht="15.6">
      <c r="A89" s="614"/>
      <c r="B89" s="725"/>
      <c r="C89" s="726"/>
      <c r="D89" s="726"/>
      <c r="E89" s="662">
        <f>SUBTOTAL(9,E83:E88)</f>
        <v>0</v>
      </c>
    </row>
    <row r="90" spans="1:5" ht="15.6">
      <c r="A90" s="448"/>
      <c r="B90" s="28"/>
      <c r="C90" s="6"/>
      <c r="D90" s="6"/>
      <c r="E90" s="27"/>
    </row>
    <row r="91" spans="1:5" ht="15.6">
      <c r="A91" s="449"/>
      <c r="B91" s="28"/>
      <c r="C91" s="6"/>
      <c r="D91" s="6"/>
      <c r="E91" s="27"/>
    </row>
    <row r="92" spans="1:5">
      <c r="A92" s="817" t="s">
        <v>331</v>
      </c>
      <c r="B92" s="28"/>
      <c r="C92" s="6"/>
      <c r="D92" s="6"/>
      <c r="E92" s="27"/>
    </row>
    <row r="93" spans="1:5">
      <c r="A93" s="817"/>
      <c r="B93" s="28"/>
      <c r="C93" s="6"/>
      <c r="D93" s="6"/>
      <c r="E93" s="27"/>
    </row>
    <row r="94" spans="1:5" ht="15.6">
      <c r="A94" s="449"/>
      <c r="B94" s="28"/>
      <c r="C94" s="6"/>
      <c r="D94" s="6"/>
      <c r="E94" s="27"/>
    </row>
    <row r="95" spans="1:5" ht="15.6">
      <c r="A95" s="449"/>
      <c r="B95" s="28"/>
      <c r="C95" s="6"/>
      <c r="D95" s="6"/>
      <c r="E95" s="27"/>
    </row>
    <row r="96" spans="1:5" ht="15.6">
      <c r="A96" s="620"/>
      <c r="B96" s="727"/>
      <c r="C96" s="728"/>
      <c r="D96" s="728"/>
      <c r="E96" s="661">
        <f>SUBTOTAL(9,E90:E95)</f>
        <v>0</v>
      </c>
    </row>
    <row r="97" spans="1:5" ht="15.6">
      <c r="A97" s="253"/>
      <c r="B97" s="28"/>
      <c r="C97" s="6"/>
      <c r="D97" s="6"/>
      <c r="E97" s="27"/>
    </row>
    <row r="98" spans="1:5" ht="15.6">
      <c r="A98" s="253"/>
      <c r="B98" s="28"/>
      <c r="C98" s="6"/>
      <c r="D98" s="6"/>
      <c r="E98" s="27"/>
    </row>
    <row r="99" spans="1:5">
      <c r="A99" s="818" t="s">
        <v>393</v>
      </c>
      <c r="B99" s="28"/>
      <c r="C99" s="6"/>
      <c r="D99" s="6"/>
      <c r="E99" s="27"/>
    </row>
    <row r="100" spans="1:5">
      <c r="A100" s="818"/>
      <c r="B100" s="28"/>
      <c r="C100" s="6"/>
      <c r="D100" s="6"/>
      <c r="E100" s="27"/>
    </row>
    <row r="101" spans="1:5">
      <c r="A101" s="818"/>
      <c r="B101" s="28"/>
      <c r="C101" s="6"/>
      <c r="D101" s="6"/>
      <c r="E101" s="27"/>
    </row>
    <row r="102" spans="1:5" ht="15.6">
      <c r="A102" s="253"/>
      <c r="B102" s="28"/>
      <c r="C102" s="6"/>
      <c r="D102" s="6"/>
      <c r="E102" s="27"/>
    </row>
    <row r="103" spans="1:5" ht="15.6">
      <c r="A103" s="254"/>
      <c r="B103" s="232"/>
      <c r="C103" s="233"/>
      <c r="D103" s="233"/>
      <c r="E103" s="660">
        <f>SUBTOTAL(9,E97:E102)</f>
        <v>0</v>
      </c>
    </row>
    <row r="104" spans="1:5" ht="15.6">
      <c r="A104" s="150"/>
      <c r="B104" s="28"/>
      <c r="C104" s="6"/>
      <c r="D104" s="6"/>
      <c r="E104" s="27"/>
    </row>
    <row r="105" spans="1:5" ht="15.6">
      <c r="A105" s="151"/>
      <c r="B105" s="28"/>
      <c r="C105" s="6"/>
      <c r="D105" s="6"/>
      <c r="E105" s="27"/>
    </row>
    <row r="106" spans="1:5" ht="15.6">
      <c r="A106" s="151"/>
      <c r="B106" s="28"/>
      <c r="C106" s="6"/>
      <c r="D106" s="6"/>
      <c r="E106" s="27"/>
    </row>
    <row r="107" spans="1:5">
      <c r="A107" s="819" t="s">
        <v>339</v>
      </c>
      <c r="B107" s="28"/>
      <c r="C107" s="6"/>
      <c r="D107" s="6"/>
      <c r="E107" s="27"/>
    </row>
    <row r="108" spans="1:5">
      <c r="A108" s="819"/>
      <c r="B108" s="28"/>
      <c r="C108" s="6"/>
      <c r="D108" s="6"/>
      <c r="E108" s="27"/>
    </row>
    <row r="109" spans="1:5" ht="15.6">
      <c r="A109" s="151"/>
      <c r="B109" s="28"/>
      <c r="C109" s="6"/>
      <c r="D109" s="6"/>
      <c r="E109" s="27"/>
    </row>
    <row r="110" spans="1:5" ht="15.6">
      <c r="A110" s="152"/>
      <c r="B110" s="163"/>
      <c r="C110" s="164"/>
      <c r="D110" s="164"/>
      <c r="E110" s="659">
        <f>SUBTOTAL(9,E104:E109)</f>
        <v>0</v>
      </c>
    </row>
    <row r="111" spans="1:5" ht="15.6">
      <c r="A111" s="441"/>
      <c r="B111" s="28"/>
      <c r="C111" s="6"/>
      <c r="D111" s="6"/>
      <c r="E111" s="27"/>
    </row>
    <row r="112" spans="1:5" ht="15.6">
      <c r="A112" s="442"/>
      <c r="B112" s="28"/>
      <c r="C112" s="6"/>
      <c r="D112" s="6"/>
      <c r="E112" s="27"/>
    </row>
    <row r="113" spans="1:5">
      <c r="A113" s="820" t="s">
        <v>353</v>
      </c>
      <c r="B113" s="28"/>
      <c r="C113" s="6"/>
      <c r="D113" s="6"/>
      <c r="E113" s="27"/>
    </row>
    <row r="114" spans="1:5">
      <c r="A114" s="820"/>
      <c r="B114" s="28"/>
      <c r="C114" s="6"/>
      <c r="D114" s="6"/>
      <c r="E114" s="27"/>
    </row>
    <row r="115" spans="1:5" ht="15.6">
      <c r="A115" s="442"/>
      <c r="B115" s="28"/>
      <c r="C115" s="6"/>
      <c r="D115" s="6"/>
      <c r="E115" s="27"/>
    </row>
    <row r="116" spans="1:5" ht="15.6">
      <c r="A116" s="442"/>
      <c r="B116" s="28"/>
      <c r="C116" s="6"/>
      <c r="D116" s="6"/>
      <c r="E116" s="27"/>
    </row>
    <row r="117" spans="1:5" ht="15.6">
      <c r="A117" s="443"/>
      <c r="B117" s="729"/>
      <c r="C117" s="730"/>
      <c r="D117" s="730"/>
      <c r="E117" s="658">
        <f>SUBTOTAL(9,E111:E116)</f>
        <v>0</v>
      </c>
    </row>
    <row r="118" spans="1:5" ht="15.6">
      <c r="A118" s="445"/>
      <c r="B118" s="28"/>
      <c r="C118" s="6"/>
      <c r="D118" s="6"/>
      <c r="E118" s="27"/>
    </row>
    <row r="119" spans="1:5" ht="15.6">
      <c r="A119" s="446"/>
      <c r="B119" s="28"/>
      <c r="C119" s="6"/>
      <c r="D119" s="6"/>
      <c r="E119" s="27"/>
    </row>
    <row r="120" spans="1:5" ht="15.6">
      <c r="A120" s="451" t="s">
        <v>354</v>
      </c>
      <c r="B120" s="28"/>
      <c r="C120" s="6"/>
      <c r="D120" s="6"/>
      <c r="E120" s="27"/>
    </row>
    <row r="121" spans="1:5" ht="15.6">
      <c r="A121" s="451" t="s">
        <v>394</v>
      </c>
      <c r="B121" s="28"/>
      <c r="C121" s="6"/>
      <c r="D121" s="6"/>
      <c r="E121" s="27"/>
    </row>
    <row r="122" spans="1:5" ht="15.6">
      <c r="A122" s="446"/>
      <c r="B122" s="28"/>
      <c r="C122" s="6"/>
      <c r="D122" s="6"/>
      <c r="E122" s="27"/>
    </row>
    <row r="123" spans="1:5" ht="15.6">
      <c r="A123" s="446"/>
      <c r="B123" s="28"/>
      <c r="C123" s="6"/>
      <c r="D123" s="6"/>
      <c r="E123" s="27"/>
    </row>
    <row r="124" spans="1:5" ht="15.6">
      <c r="A124" s="641"/>
      <c r="B124" s="731"/>
      <c r="C124" s="732"/>
      <c r="D124" s="732"/>
      <c r="E124" s="657">
        <f>SUBTOTAL(9,E118:E123)</f>
        <v>0</v>
      </c>
    </row>
    <row r="125" spans="1:5" ht="15.6">
      <c r="A125" s="141"/>
      <c r="B125" s="28"/>
      <c r="C125" s="6"/>
      <c r="D125" s="6"/>
      <c r="E125" s="27"/>
    </row>
    <row r="126" spans="1:5" ht="15.6">
      <c r="A126" s="142"/>
      <c r="B126" s="28"/>
      <c r="C126" s="6"/>
      <c r="D126" s="6"/>
      <c r="E126" s="27"/>
    </row>
    <row r="127" spans="1:5" ht="15.6">
      <c r="A127" s="142" t="s">
        <v>363</v>
      </c>
      <c r="B127" s="28"/>
      <c r="C127" s="6"/>
      <c r="D127" s="6"/>
      <c r="E127" s="27"/>
    </row>
    <row r="128" spans="1:5" ht="15.6">
      <c r="A128" s="142" t="s">
        <v>395</v>
      </c>
      <c r="B128" s="28"/>
      <c r="C128" s="6"/>
      <c r="D128" s="6"/>
      <c r="E128" s="27"/>
    </row>
    <row r="129" spans="1:5" ht="15.6">
      <c r="A129" s="142"/>
      <c r="B129" s="28"/>
      <c r="C129" s="6"/>
      <c r="D129" s="6"/>
      <c r="E129" s="27"/>
    </row>
    <row r="130" spans="1:5" ht="15.6">
      <c r="A130" s="142"/>
      <c r="B130" s="28"/>
      <c r="C130" s="6"/>
      <c r="D130" s="6"/>
      <c r="E130" s="27"/>
    </row>
    <row r="131" spans="1:5" ht="15.6">
      <c r="A131" s="143"/>
      <c r="B131" s="165"/>
      <c r="C131" s="166"/>
      <c r="D131" s="166"/>
      <c r="E131" s="656">
        <f>SUBTOTAL(9,E125:E130)</f>
        <v>0</v>
      </c>
    </row>
    <row r="132" spans="1:5" ht="15.6">
      <c r="A132" s="750"/>
      <c r="B132" s="28"/>
      <c r="C132" s="6"/>
      <c r="D132" s="6"/>
      <c r="E132" s="27"/>
    </row>
    <row r="133" spans="1:5" ht="15.6">
      <c r="A133" s="751"/>
      <c r="B133" s="28"/>
      <c r="C133" s="6"/>
      <c r="D133" s="6"/>
      <c r="E133" s="27"/>
    </row>
    <row r="134" spans="1:5" ht="15.6">
      <c r="A134" s="756" t="s">
        <v>375</v>
      </c>
      <c r="B134" s="28"/>
      <c r="C134" s="6"/>
      <c r="D134" s="6"/>
      <c r="E134" s="27"/>
    </row>
    <row r="135" spans="1:5" ht="15.6">
      <c r="A135" s="751"/>
      <c r="B135" s="28"/>
      <c r="C135" s="6"/>
      <c r="D135" s="6"/>
      <c r="E135" s="27"/>
    </row>
    <row r="136" spans="1:5" ht="15.6">
      <c r="A136" s="751"/>
      <c r="B136" s="28"/>
      <c r="C136" s="6"/>
      <c r="D136" s="6"/>
      <c r="E136" s="27"/>
    </row>
    <row r="137" spans="1:5" ht="15.6">
      <c r="A137" s="751"/>
      <c r="B137" s="28"/>
      <c r="C137" s="6"/>
      <c r="D137" s="6"/>
      <c r="E137" s="27"/>
    </row>
    <row r="138" spans="1:5" ht="15.6">
      <c r="A138" s="752"/>
      <c r="B138" s="765"/>
      <c r="C138" s="766"/>
      <c r="D138" s="766"/>
      <c r="E138" s="764">
        <f>SUBTOTAL(9,E132:E137)</f>
        <v>0</v>
      </c>
    </row>
  </sheetData>
  <sheetProtection insertRows="0" selectLockedCells="1"/>
  <mergeCells count="17">
    <mergeCell ref="A113:A114"/>
    <mergeCell ref="A78:A80"/>
    <mergeCell ref="A85:A86"/>
    <mergeCell ref="A92:A93"/>
    <mergeCell ref="A99:A101"/>
    <mergeCell ref="A107:A108"/>
    <mergeCell ref="A44:A45"/>
    <mergeCell ref="A51:A52"/>
    <mergeCell ref="A58:A59"/>
    <mergeCell ref="A65:A66"/>
    <mergeCell ref="A72:A73"/>
    <mergeCell ref="A30:A31"/>
    <mergeCell ref="A37:A38"/>
    <mergeCell ref="A3:D3"/>
    <mergeCell ref="A8:A9"/>
    <mergeCell ref="A16:A17"/>
    <mergeCell ref="A23:A25"/>
  </mergeCells>
  <conditionalFormatting sqref="B6">
    <cfRule type="notContainsBlanks" dxfId="341" priority="507">
      <formula>LEN(TRIM(B6))&gt;0</formula>
    </cfRule>
  </conditionalFormatting>
  <conditionalFormatting sqref="C6:D6">
    <cfRule type="notContainsBlanks" dxfId="340" priority="505">
      <formula>LEN(TRIM(C6))&gt;0</formula>
    </cfRule>
  </conditionalFormatting>
  <conditionalFormatting sqref="B7">
    <cfRule type="notContainsBlanks" dxfId="339" priority="504">
      <formula>LEN(TRIM(B7))&gt;0</formula>
    </cfRule>
  </conditionalFormatting>
  <conditionalFormatting sqref="C7:D7">
    <cfRule type="notContainsBlanks" dxfId="338" priority="503">
      <formula>LEN(TRIM(C7))&gt;0</formula>
    </cfRule>
  </conditionalFormatting>
  <conditionalFormatting sqref="B8">
    <cfRule type="notContainsBlanks" dxfId="337" priority="496">
      <formula>LEN(TRIM(B8))&gt;0</formula>
    </cfRule>
  </conditionalFormatting>
  <conditionalFormatting sqref="C8:D8">
    <cfRule type="notContainsBlanks" dxfId="336" priority="495">
      <formula>LEN(TRIM(C8))&gt;0</formula>
    </cfRule>
  </conditionalFormatting>
  <conditionalFormatting sqref="B11">
    <cfRule type="notContainsBlanks" dxfId="335" priority="486">
      <formula>LEN(TRIM(B11))&gt;0</formula>
    </cfRule>
  </conditionalFormatting>
  <conditionalFormatting sqref="C11:D11">
    <cfRule type="notContainsBlanks" dxfId="334" priority="485">
      <formula>LEN(TRIM(C11))&gt;0</formula>
    </cfRule>
  </conditionalFormatting>
  <conditionalFormatting sqref="B10">
    <cfRule type="notContainsBlanks" dxfId="333" priority="484">
      <formula>LEN(TRIM(B10))&gt;0</formula>
    </cfRule>
  </conditionalFormatting>
  <conditionalFormatting sqref="C10:D10">
    <cfRule type="notContainsBlanks" dxfId="332" priority="483">
      <formula>LEN(TRIM(C10))&gt;0</formula>
    </cfRule>
  </conditionalFormatting>
  <conditionalFormatting sqref="B9">
    <cfRule type="notContainsBlanks" dxfId="331" priority="482">
      <formula>LEN(TRIM(B9))&gt;0</formula>
    </cfRule>
  </conditionalFormatting>
  <conditionalFormatting sqref="C9:D9">
    <cfRule type="notContainsBlanks" dxfId="330" priority="481">
      <formula>LEN(TRIM(C9))&gt;0</formula>
    </cfRule>
  </conditionalFormatting>
  <conditionalFormatting sqref="B23">
    <cfRule type="notContainsBlanks" dxfId="329" priority="198">
      <formula>LEN(TRIM(B23))&gt;0</formula>
    </cfRule>
  </conditionalFormatting>
  <conditionalFormatting sqref="B13">
    <cfRule type="notContainsBlanks" dxfId="328" priority="220">
      <formula>LEN(TRIM(B13))&gt;0</formula>
    </cfRule>
  </conditionalFormatting>
  <conditionalFormatting sqref="C13:D13">
    <cfRule type="notContainsBlanks" dxfId="327" priority="219">
      <formula>LEN(TRIM(C13))&gt;0</formula>
    </cfRule>
  </conditionalFormatting>
  <conditionalFormatting sqref="B14">
    <cfRule type="notContainsBlanks" dxfId="326" priority="218">
      <formula>LEN(TRIM(B14))&gt;0</formula>
    </cfRule>
  </conditionalFormatting>
  <conditionalFormatting sqref="C14:D14">
    <cfRule type="notContainsBlanks" dxfId="325" priority="217">
      <formula>LEN(TRIM(C14))&gt;0</formula>
    </cfRule>
  </conditionalFormatting>
  <conditionalFormatting sqref="B15">
    <cfRule type="notContainsBlanks" dxfId="324" priority="216">
      <formula>LEN(TRIM(B15))&gt;0</formula>
    </cfRule>
  </conditionalFormatting>
  <conditionalFormatting sqref="C15:D15">
    <cfRule type="notContainsBlanks" dxfId="323" priority="215">
      <formula>LEN(TRIM(C15))&gt;0</formula>
    </cfRule>
  </conditionalFormatting>
  <conditionalFormatting sqref="B18">
    <cfRule type="notContainsBlanks" dxfId="322" priority="214">
      <formula>LEN(TRIM(B18))&gt;0</formula>
    </cfRule>
  </conditionalFormatting>
  <conditionalFormatting sqref="C18:D18">
    <cfRule type="notContainsBlanks" dxfId="321" priority="213">
      <formula>LEN(TRIM(C18))&gt;0</formula>
    </cfRule>
  </conditionalFormatting>
  <conditionalFormatting sqref="B17">
    <cfRule type="notContainsBlanks" dxfId="320" priority="212">
      <formula>LEN(TRIM(B17))&gt;0</formula>
    </cfRule>
  </conditionalFormatting>
  <conditionalFormatting sqref="C17:D17">
    <cfRule type="notContainsBlanks" dxfId="319" priority="211">
      <formula>LEN(TRIM(C17))&gt;0</formula>
    </cfRule>
  </conditionalFormatting>
  <conditionalFormatting sqref="B16">
    <cfRule type="notContainsBlanks" dxfId="318" priority="210">
      <formula>LEN(TRIM(B16))&gt;0</formula>
    </cfRule>
  </conditionalFormatting>
  <conditionalFormatting sqref="C16:D16">
    <cfRule type="notContainsBlanks" dxfId="317" priority="209">
      <formula>LEN(TRIM(C16))&gt;0</formula>
    </cfRule>
  </conditionalFormatting>
  <conditionalFormatting sqref="B20">
    <cfRule type="notContainsBlanks" dxfId="316" priority="208">
      <formula>LEN(TRIM(B20))&gt;0</formula>
    </cfRule>
  </conditionalFormatting>
  <conditionalFormatting sqref="C20:D20">
    <cfRule type="notContainsBlanks" dxfId="315" priority="207">
      <formula>LEN(TRIM(C20))&gt;0</formula>
    </cfRule>
  </conditionalFormatting>
  <conditionalFormatting sqref="B21">
    <cfRule type="notContainsBlanks" dxfId="314" priority="206">
      <formula>LEN(TRIM(B21))&gt;0</formula>
    </cfRule>
  </conditionalFormatting>
  <conditionalFormatting sqref="C21:D21">
    <cfRule type="notContainsBlanks" dxfId="313" priority="205">
      <formula>LEN(TRIM(C21))&gt;0</formula>
    </cfRule>
  </conditionalFormatting>
  <conditionalFormatting sqref="B22">
    <cfRule type="notContainsBlanks" dxfId="312" priority="204">
      <formula>LEN(TRIM(B22))&gt;0</formula>
    </cfRule>
  </conditionalFormatting>
  <conditionalFormatting sqref="C22:D22">
    <cfRule type="notContainsBlanks" dxfId="311" priority="203">
      <formula>LEN(TRIM(C22))&gt;0</formula>
    </cfRule>
  </conditionalFormatting>
  <conditionalFormatting sqref="B25">
    <cfRule type="notContainsBlanks" dxfId="310" priority="202">
      <formula>LEN(TRIM(B25))&gt;0</formula>
    </cfRule>
  </conditionalFormatting>
  <conditionalFormatting sqref="C25:D25">
    <cfRule type="notContainsBlanks" dxfId="309" priority="201">
      <formula>LEN(TRIM(C25))&gt;0</formula>
    </cfRule>
  </conditionalFormatting>
  <conditionalFormatting sqref="B24">
    <cfRule type="notContainsBlanks" dxfId="308" priority="200">
      <formula>LEN(TRIM(B24))&gt;0</formula>
    </cfRule>
  </conditionalFormatting>
  <conditionalFormatting sqref="C24:D24">
    <cfRule type="notContainsBlanks" dxfId="307" priority="199">
      <formula>LEN(TRIM(C24))&gt;0</formula>
    </cfRule>
  </conditionalFormatting>
  <conditionalFormatting sqref="C23:D23">
    <cfRule type="notContainsBlanks" dxfId="306" priority="197">
      <formula>LEN(TRIM(C23))&gt;0</formula>
    </cfRule>
  </conditionalFormatting>
  <conditionalFormatting sqref="B27">
    <cfRule type="notContainsBlanks" dxfId="305" priority="196">
      <formula>LEN(TRIM(B27))&gt;0</formula>
    </cfRule>
  </conditionalFormatting>
  <conditionalFormatting sqref="C27:D27">
    <cfRule type="notContainsBlanks" dxfId="304" priority="195">
      <formula>LEN(TRIM(C27))&gt;0</formula>
    </cfRule>
  </conditionalFormatting>
  <conditionalFormatting sqref="B28">
    <cfRule type="notContainsBlanks" dxfId="303" priority="194">
      <formula>LEN(TRIM(B28))&gt;0</formula>
    </cfRule>
  </conditionalFormatting>
  <conditionalFormatting sqref="C28:D28">
    <cfRule type="notContainsBlanks" dxfId="302" priority="193">
      <formula>LEN(TRIM(C28))&gt;0</formula>
    </cfRule>
  </conditionalFormatting>
  <conditionalFormatting sqref="B29">
    <cfRule type="notContainsBlanks" dxfId="301" priority="192">
      <formula>LEN(TRIM(B29))&gt;0</formula>
    </cfRule>
  </conditionalFormatting>
  <conditionalFormatting sqref="C29:D29">
    <cfRule type="notContainsBlanks" dxfId="300" priority="191">
      <formula>LEN(TRIM(C29))&gt;0</formula>
    </cfRule>
  </conditionalFormatting>
  <conditionalFormatting sqref="B32">
    <cfRule type="notContainsBlanks" dxfId="299" priority="190">
      <formula>LEN(TRIM(B32))&gt;0</formula>
    </cfRule>
  </conditionalFormatting>
  <conditionalFormatting sqref="C32:D32">
    <cfRule type="notContainsBlanks" dxfId="298" priority="189">
      <formula>LEN(TRIM(C32))&gt;0</formula>
    </cfRule>
  </conditionalFormatting>
  <conditionalFormatting sqref="B31">
    <cfRule type="notContainsBlanks" dxfId="297" priority="188">
      <formula>LEN(TRIM(B31))&gt;0</formula>
    </cfRule>
  </conditionalFormatting>
  <conditionalFormatting sqref="C31:D31">
    <cfRule type="notContainsBlanks" dxfId="296" priority="187">
      <formula>LEN(TRIM(C31))&gt;0</formula>
    </cfRule>
  </conditionalFormatting>
  <conditionalFormatting sqref="B30">
    <cfRule type="notContainsBlanks" dxfId="295" priority="186">
      <formula>LEN(TRIM(B30))&gt;0</formula>
    </cfRule>
  </conditionalFormatting>
  <conditionalFormatting sqref="C30:D30">
    <cfRule type="notContainsBlanks" dxfId="294" priority="185">
      <formula>LEN(TRIM(C30))&gt;0</formula>
    </cfRule>
  </conditionalFormatting>
  <conditionalFormatting sqref="B34">
    <cfRule type="notContainsBlanks" dxfId="293" priority="184">
      <formula>LEN(TRIM(B34))&gt;0</formula>
    </cfRule>
  </conditionalFormatting>
  <conditionalFormatting sqref="C34:D34">
    <cfRule type="notContainsBlanks" dxfId="292" priority="183">
      <formula>LEN(TRIM(C34))&gt;0</formula>
    </cfRule>
  </conditionalFormatting>
  <conditionalFormatting sqref="B35">
    <cfRule type="notContainsBlanks" dxfId="291" priority="182">
      <formula>LEN(TRIM(B35))&gt;0</formula>
    </cfRule>
  </conditionalFormatting>
  <conditionalFormatting sqref="C35:D35">
    <cfRule type="notContainsBlanks" dxfId="290" priority="181">
      <formula>LEN(TRIM(C35))&gt;0</formula>
    </cfRule>
  </conditionalFormatting>
  <conditionalFormatting sqref="B36">
    <cfRule type="notContainsBlanks" dxfId="289" priority="180">
      <formula>LEN(TRIM(B36))&gt;0</formula>
    </cfRule>
  </conditionalFormatting>
  <conditionalFormatting sqref="C36:D36">
    <cfRule type="notContainsBlanks" dxfId="288" priority="179">
      <formula>LEN(TRIM(C36))&gt;0</formula>
    </cfRule>
  </conditionalFormatting>
  <conditionalFormatting sqref="B39">
    <cfRule type="notContainsBlanks" dxfId="287" priority="178">
      <formula>LEN(TRIM(B39))&gt;0</formula>
    </cfRule>
  </conditionalFormatting>
  <conditionalFormatting sqref="C39:D39">
    <cfRule type="notContainsBlanks" dxfId="286" priority="177">
      <formula>LEN(TRIM(C39))&gt;0</formula>
    </cfRule>
  </conditionalFormatting>
  <conditionalFormatting sqref="B38">
    <cfRule type="notContainsBlanks" dxfId="285" priority="176">
      <formula>LEN(TRIM(B38))&gt;0</formula>
    </cfRule>
  </conditionalFormatting>
  <conditionalFormatting sqref="C38:D38">
    <cfRule type="notContainsBlanks" dxfId="284" priority="175">
      <formula>LEN(TRIM(C38))&gt;0</formula>
    </cfRule>
  </conditionalFormatting>
  <conditionalFormatting sqref="B37">
    <cfRule type="notContainsBlanks" dxfId="283" priority="174">
      <formula>LEN(TRIM(B37))&gt;0</formula>
    </cfRule>
  </conditionalFormatting>
  <conditionalFormatting sqref="C37:D37">
    <cfRule type="notContainsBlanks" dxfId="282" priority="173">
      <formula>LEN(TRIM(C37))&gt;0</formula>
    </cfRule>
  </conditionalFormatting>
  <conditionalFormatting sqref="B41">
    <cfRule type="notContainsBlanks" dxfId="281" priority="172">
      <formula>LEN(TRIM(B41))&gt;0</formula>
    </cfRule>
  </conditionalFormatting>
  <conditionalFormatting sqref="C41:D41">
    <cfRule type="notContainsBlanks" dxfId="280" priority="171">
      <formula>LEN(TRIM(C41))&gt;0</formula>
    </cfRule>
  </conditionalFormatting>
  <conditionalFormatting sqref="B42">
    <cfRule type="notContainsBlanks" dxfId="279" priority="170">
      <formula>LEN(TRIM(B42))&gt;0</formula>
    </cfRule>
  </conditionalFormatting>
  <conditionalFormatting sqref="C42:D42">
    <cfRule type="notContainsBlanks" dxfId="278" priority="169">
      <formula>LEN(TRIM(C42))&gt;0</formula>
    </cfRule>
  </conditionalFormatting>
  <conditionalFormatting sqref="B43">
    <cfRule type="notContainsBlanks" dxfId="277" priority="168">
      <formula>LEN(TRIM(B43))&gt;0</formula>
    </cfRule>
  </conditionalFormatting>
  <conditionalFormatting sqref="C43:D43">
    <cfRule type="notContainsBlanks" dxfId="276" priority="167">
      <formula>LEN(TRIM(C43))&gt;0</formula>
    </cfRule>
  </conditionalFormatting>
  <conditionalFormatting sqref="B46">
    <cfRule type="notContainsBlanks" dxfId="275" priority="166">
      <formula>LEN(TRIM(B46))&gt;0</formula>
    </cfRule>
  </conditionalFormatting>
  <conditionalFormatting sqref="C46:D46">
    <cfRule type="notContainsBlanks" dxfId="274" priority="165">
      <formula>LEN(TRIM(C46))&gt;0</formula>
    </cfRule>
  </conditionalFormatting>
  <conditionalFormatting sqref="B45">
    <cfRule type="notContainsBlanks" dxfId="273" priority="164">
      <formula>LEN(TRIM(B45))&gt;0</formula>
    </cfRule>
  </conditionalFormatting>
  <conditionalFormatting sqref="C45:D45">
    <cfRule type="notContainsBlanks" dxfId="272" priority="163">
      <formula>LEN(TRIM(C45))&gt;0</formula>
    </cfRule>
  </conditionalFormatting>
  <conditionalFormatting sqref="B44">
    <cfRule type="notContainsBlanks" dxfId="271" priority="162">
      <formula>LEN(TRIM(B44))&gt;0</formula>
    </cfRule>
  </conditionalFormatting>
  <conditionalFormatting sqref="C44:D44">
    <cfRule type="notContainsBlanks" dxfId="270" priority="161">
      <formula>LEN(TRIM(C44))&gt;0</formula>
    </cfRule>
  </conditionalFormatting>
  <conditionalFormatting sqref="B48">
    <cfRule type="notContainsBlanks" dxfId="269" priority="160">
      <formula>LEN(TRIM(B48))&gt;0</formula>
    </cfRule>
  </conditionalFormatting>
  <conditionalFormatting sqref="C48:D48">
    <cfRule type="notContainsBlanks" dxfId="268" priority="159">
      <formula>LEN(TRIM(C48))&gt;0</formula>
    </cfRule>
  </conditionalFormatting>
  <conditionalFormatting sqref="B49">
    <cfRule type="notContainsBlanks" dxfId="267" priority="158">
      <formula>LEN(TRIM(B49))&gt;0</formula>
    </cfRule>
  </conditionalFormatting>
  <conditionalFormatting sqref="C49:D49">
    <cfRule type="notContainsBlanks" dxfId="266" priority="157">
      <formula>LEN(TRIM(C49))&gt;0</formula>
    </cfRule>
  </conditionalFormatting>
  <conditionalFormatting sqref="B50">
    <cfRule type="notContainsBlanks" dxfId="265" priority="156">
      <formula>LEN(TRIM(B50))&gt;0</formula>
    </cfRule>
  </conditionalFormatting>
  <conditionalFormatting sqref="C50:D50">
    <cfRule type="notContainsBlanks" dxfId="264" priority="155">
      <formula>LEN(TRIM(C50))&gt;0</formula>
    </cfRule>
  </conditionalFormatting>
  <conditionalFormatting sqref="B53">
    <cfRule type="notContainsBlanks" dxfId="263" priority="154">
      <formula>LEN(TRIM(B53))&gt;0</formula>
    </cfRule>
  </conditionalFormatting>
  <conditionalFormatting sqref="C53:D53">
    <cfRule type="notContainsBlanks" dxfId="262" priority="153">
      <formula>LEN(TRIM(C53))&gt;0</formula>
    </cfRule>
  </conditionalFormatting>
  <conditionalFormatting sqref="B52">
    <cfRule type="notContainsBlanks" dxfId="261" priority="152">
      <formula>LEN(TRIM(B52))&gt;0</formula>
    </cfRule>
  </conditionalFormatting>
  <conditionalFormatting sqref="C52:D52">
    <cfRule type="notContainsBlanks" dxfId="260" priority="151">
      <formula>LEN(TRIM(C52))&gt;0</formula>
    </cfRule>
  </conditionalFormatting>
  <conditionalFormatting sqref="B51">
    <cfRule type="notContainsBlanks" dxfId="259" priority="150">
      <formula>LEN(TRIM(B51))&gt;0</formula>
    </cfRule>
  </conditionalFormatting>
  <conditionalFormatting sqref="C51:D51">
    <cfRule type="notContainsBlanks" dxfId="258" priority="149">
      <formula>LEN(TRIM(C51))&gt;0</formula>
    </cfRule>
  </conditionalFormatting>
  <conditionalFormatting sqref="B55">
    <cfRule type="notContainsBlanks" dxfId="257" priority="148">
      <formula>LEN(TRIM(B55))&gt;0</formula>
    </cfRule>
  </conditionalFormatting>
  <conditionalFormatting sqref="C55:D55">
    <cfRule type="notContainsBlanks" dxfId="256" priority="147">
      <formula>LEN(TRIM(C55))&gt;0</formula>
    </cfRule>
  </conditionalFormatting>
  <conditionalFormatting sqref="B56">
    <cfRule type="notContainsBlanks" dxfId="255" priority="146">
      <formula>LEN(TRIM(B56))&gt;0</formula>
    </cfRule>
  </conditionalFormatting>
  <conditionalFormatting sqref="C56:D56">
    <cfRule type="notContainsBlanks" dxfId="254" priority="145">
      <formula>LEN(TRIM(C56))&gt;0</formula>
    </cfRule>
  </conditionalFormatting>
  <conditionalFormatting sqref="B57">
    <cfRule type="notContainsBlanks" dxfId="253" priority="144">
      <formula>LEN(TRIM(B57))&gt;0</formula>
    </cfRule>
  </conditionalFormatting>
  <conditionalFormatting sqref="C57:D57">
    <cfRule type="notContainsBlanks" dxfId="252" priority="143">
      <formula>LEN(TRIM(C57))&gt;0</formula>
    </cfRule>
  </conditionalFormatting>
  <conditionalFormatting sqref="B60">
    <cfRule type="notContainsBlanks" dxfId="251" priority="142">
      <formula>LEN(TRIM(B60))&gt;0</formula>
    </cfRule>
  </conditionalFormatting>
  <conditionalFormatting sqref="C60:D60">
    <cfRule type="notContainsBlanks" dxfId="250" priority="141">
      <formula>LEN(TRIM(C60))&gt;0</formula>
    </cfRule>
  </conditionalFormatting>
  <conditionalFormatting sqref="B59">
    <cfRule type="notContainsBlanks" dxfId="249" priority="140">
      <formula>LEN(TRIM(B59))&gt;0</formula>
    </cfRule>
  </conditionalFormatting>
  <conditionalFormatting sqref="C59:D59">
    <cfRule type="notContainsBlanks" dxfId="248" priority="139">
      <formula>LEN(TRIM(C59))&gt;0</formula>
    </cfRule>
  </conditionalFormatting>
  <conditionalFormatting sqref="B58">
    <cfRule type="notContainsBlanks" dxfId="247" priority="138">
      <formula>LEN(TRIM(B58))&gt;0</formula>
    </cfRule>
  </conditionalFormatting>
  <conditionalFormatting sqref="C58:D58">
    <cfRule type="notContainsBlanks" dxfId="246" priority="137">
      <formula>LEN(TRIM(C58))&gt;0</formula>
    </cfRule>
  </conditionalFormatting>
  <conditionalFormatting sqref="B62">
    <cfRule type="notContainsBlanks" dxfId="245" priority="136">
      <formula>LEN(TRIM(B62))&gt;0</formula>
    </cfRule>
  </conditionalFormatting>
  <conditionalFormatting sqref="C62:D62">
    <cfRule type="notContainsBlanks" dxfId="244" priority="135">
      <formula>LEN(TRIM(C62))&gt;0</formula>
    </cfRule>
  </conditionalFormatting>
  <conditionalFormatting sqref="B63">
    <cfRule type="notContainsBlanks" dxfId="243" priority="134">
      <formula>LEN(TRIM(B63))&gt;0</formula>
    </cfRule>
  </conditionalFormatting>
  <conditionalFormatting sqref="C63:D63">
    <cfRule type="notContainsBlanks" dxfId="242" priority="133">
      <formula>LEN(TRIM(C63))&gt;0</formula>
    </cfRule>
  </conditionalFormatting>
  <conditionalFormatting sqref="B64">
    <cfRule type="notContainsBlanks" dxfId="241" priority="132">
      <formula>LEN(TRIM(B64))&gt;0</formula>
    </cfRule>
  </conditionalFormatting>
  <conditionalFormatting sqref="C64:D64">
    <cfRule type="notContainsBlanks" dxfId="240" priority="131">
      <formula>LEN(TRIM(C64))&gt;0</formula>
    </cfRule>
  </conditionalFormatting>
  <conditionalFormatting sqref="B67">
    <cfRule type="notContainsBlanks" dxfId="239" priority="130">
      <formula>LEN(TRIM(B67))&gt;0</formula>
    </cfRule>
  </conditionalFormatting>
  <conditionalFormatting sqref="C67:D67">
    <cfRule type="notContainsBlanks" dxfId="238" priority="129">
      <formula>LEN(TRIM(C67))&gt;0</formula>
    </cfRule>
  </conditionalFormatting>
  <conditionalFormatting sqref="B66">
    <cfRule type="notContainsBlanks" dxfId="237" priority="128">
      <formula>LEN(TRIM(B66))&gt;0</formula>
    </cfRule>
  </conditionalFormatting>
  <conditionalFormatting sqref="C66:D66">
    <cfRule type="notContainsBlanks" dxfId="236" priority="127">
      <formula>LEN(TRIM(C66))&gt;0</formula>
    </cfRule>
  </conditionalFormatting>
  <conditionalFormatting sqref="B65">
    <cfRule type="notContainsBlanks" dxfId="235" priority="126">
      <formula>LEN(TRIM(B65))&gt;0</formula>
    </cfRule>
  </conditionalFormatting>
  <conditionalFormatting sqref="C65:D65">
    <cfRule type="notContainsBlanks" dxfId="234" priority="125">
      <formula>LEN(TRIM(C65))&gt;0</formula>
    </cfRule>
  </conditionalFormatting>
  <conditionalFormatting sqref="B69">
    <cfRule type="notContainsBlanks" dxfId="233" priority="124">
      <formula>LEN(TRIM(B69))&gt;0</formula>
    </cfRule>
  </conditionalFormatting>
  <conditionalFormatting sqref="C69:D69">
    <cfRule type="notContainsBlanks" dxfId="232" priority="123">
      <formula>LEN(TRIM(C69))&gt;0</formula>
    </cfRule>
  </conditionalFormatting>
  <conditionalFormatting sqref="B70">
    <cfRule type="notContainsBlanks" dxfId="231" priority="122">
      <formula>LEN(TRIM(B70))&gt;0</formula>
    </cfRule>
  </conditionalFormatting>
  <conditionalFormatting sqref="C70:D70">
    <cfRule type="notContainsBlanks" dxfId="230" priority="121">
      <formula>LEN(TRIM(C70))&gt;0</formula>
    </cfRule>
  </conditionalFormatting>
  <conditionalFormatting sqref="B71">
    <cfRule type="notContainsBlanks" dxfId="229" priority="120">
      <formula>LEN(TRIM(B71))&gt;0</formula>
    </cfRule>
  </conditionalFormatting>
  <conditionalFormatting sqref="C71:D71">
    <cfRule type="notContainsBlanks" dxfId="228" priority="119">
      <formula>LEN(TRIM(C71))&gt;0</formula>
    </cfRule>
  </conditionalFormatting>
  <conditionalFormatting sqref="B74">
    <cfRule type="notContainsBlanks" dxfId="227" priority="118">
      <formula>LEN(TRIM(B74))&gt;0</formula>
    </cfRule>
  </conditionalFormatting>
  <conditionalFormatting sqref="C74:D74">
    <cfRule type="notContainsBlanks" dxfId="226" priority="117">
      <formula>LEN(TRIM(C74))&gt;0</formula>
    </cfRule>
  </conditionalFormatting>
  <conditionalFormatting sqref="B73">
    <cfRule type="notContainsBlanks" dxfId="225" priority="116">
      <formula>LEN(TRIM(B73))&gt;0</formula>
    </cfRule>
  </conditionalFormatting>
  <conditionalFormatting sqref="C73:D73">
    <cfRule type="notContainsBlanks" dxfId="224" priority="115">
      <formula>LEN(TRIM(C73))&gt;0</formula>
    </cfRule>
  </conditionalFormatting>
  <conditionalFormatting sqref="B72">
    <cfRule type="notContainsBlanks" dxfId="223" priority="114">
      <formula>LEN(TRIM(B72))&gt;0</formula>
    </cfRule>
  </conditionalFormatting>
  <conditionalFormatting sqref="C72:D72">
    <cfRule type="notContainsBlanks" dxfId="222" priority="113">
      <formula>LEN(TRIM(C72))&gt;0</formula>
    </cfRule>
  </conditionalFormatting>
  <conditionalFormatting sqref="B76">
    <cfRule type="notContainsBlanks" dxfId="221" priority="112">
      <formula>LEN(TRIM(B76))&gt;0</formula>
    </cfRule>
  </conditionalFormatting>
  <conditionalFormatting sqref="C76:D76">
    <cfRule type="notContainsBlanks" dxfId="220" priority="111">
      <formula>LEN(TRIM(C76))&gt;0</formula>
    </cfRule>
  </conditionalFormatting>
  <conditionalFormatting sqref="B77">
    <cfRule type="notContainsBlanks" dxfId="219" priority="110">
      <formula>LEN(TRIM(B77))&gt;0</formula>
    </cfRule>
  </conditionalFormatting>
  <conditionalFormatting sqref="C77:D77">
    <cfRule type="notContainsBlanks" dxfId="218" priority="109">
      <formula>LEN(TRIM(C77))&gt;0</formula>
    </cfRule>
  </conditionalFormatting>
  <conditionalFormatting sqref="B78">
    <cfRule type="notContainsBlanks" dxfId="217" priority="108">
      <formula>LEN(TRIM(B78))&gt;0</formula>
    </cfRule>
  </conditionalFormatting>
  <conditionalFormatting sqref="C78:D78">
    <cfRule type="notContainsBlanks" dxfId="216" priority="107">
      <formula>LEN(TRIM(C78))&gt;0</formula>
    </cfRule>
  </conditionalFormatting>
  <conditionalFormatting sqref="B81">
    <cfRule type="notContainsBlanks" dxfId="215" priority="106">
      <formula>LEN(TRIM(B81))&gt;0</formula>
    </cfRule>
  </conditionalFormatting>
  <conditionalFormatting sqref="C81:D81">
    <cfRule type="notContainsBlanks" dxfId="214" priority="105">
      <formula>LEN(TRIM(C81))&gt;0</formula>
    </cfRule>
  </conditionalFormatting>
  <conditionalFormatting sqref="B80">
    <cfRule type="notContainsBlanks" dxfId="213" priority="104">
      <formula>LEN(TRIM(B80))&gt;0</formula>
    </cfRule>
  </conditionalFormatting>
  <conditionalFormatting sqref="C80:D80">
    <cfRule type="notContainsBlanks" dxfId="212" priority="103">
      <formula>LEN(TRIM(C80))&gt;0</formula>
    </cfRule>
  </conditionalFormatting>
  <conditionalFormatting sqref="B79">
    <cfRule type="notContainsBlanks" dxfId="211" priority="102">
      <formula>LEN(TRIM(B79))&gt;0</formula>
    </cfRule>
  </conditionalFormatting>
  <conditionalFormatting sqref="C79:D79">
    <cfRule type="notContainsBlanks" dxfId="210" priority="101">
      <formula>LEN(TRIM(C79))&gt;0</formula>
    </cfRule>
  </conditionalFormatting>
  <conditionalFormatting sqref="B83">
    <cfRule type="notContainsBlanks" dxfId="209" priority="100">
      <formula>LEN(TRIM(B83))&gt;0</formula>
    </cfRule>
  </conditionalFormatting>
  <conditionalFormatting sqref="C83:D83">
    <cfRule type="notContainsBlanks" dxfId="208" priority="99">
      <formula>LEN(TRIM(C83))&gt;0</formula>
    </cfRule>
  </conditionalFormatting>
  <conditionalFormatting sqref="B84">
    <cfRule type="notContainsBlanks" dxfId="207" priority="98">
      <formula>LEN(TRIM(B84))&gt;0</formula>
    </cfRule>
  </conditionalFormatting>
  <conditionalFormatting sqref="C84:D84">
    <cfRule type="notContainsBlanks" dxfId="206" priority="97">
      <formula>LEN(TRIM(C84))&gt;0</formula>
    </cfRule>
  </conditionalFormatting>
  <conditionalFormatting sqref="B85">
    <cfRule type="notContainsBlanks" dxfId="205" priority="96">
      <formula>LEN(TRIM(B85))&gt;0</formula>
    </cfRule>
  </conditionalFormatting>
  <conditionalFormatting sqref="C85:D85">
    <cfRule type="notContainsBlanks" dxfId="204" priority="95">
      <formula>LEN(TRIM(C85))&gt;0</formula>
    </cfRule>
  </conditionalFormatting>
  <conditionalFormatting sqref="B88">
    <cfRule type="notContainsBlanks" dxfId="203" priority="94">
      <formula>LEN(TRIM(B88))&gt;0</formula>
    </cfRule>
  </conditionalFormatting>
  <conditionalFormatting sqref="C88:D88">
    <cfRule type="notContainsBlanks" dxfId="202" priority="93">
      <formula>LEN(TRIM(C88))&gt;0</formula>
    </cfRule>
  </conditionalFormatting>
  <conditionalFormatting sqref="B87">
    <cfRule type="notContainsBlanks" dxfId="201" priority="92">
      <formula>LEN(TRIM(B87))&gt;0</formula>
    </cfRule>
  </conditionalFormatting>
  <conditionalFormatting sqref="C87:D87">
    <cfRule type="notContainsBlanks" dxfId="200" priority="91">
      <formula>LEN(TRIM(C87))&gt;0</formula>
    </cfRule>
  </conditionalFormatting>
  <conditionalFormatting sqref="B86">
    <cfRule type="notContainsBlanks" dxfId="199" priority="90">
      <formula>LEN(TRIM(B86))&gt;0</formula>
    </cfRule>
  </conditionalFormatting>
  <conditionalFormatting sqref="C86:D86">
    <cfRule type="notContainsBlanks" dxfId="198" priority="89">
      <formula>LEN(TRIM(C86))&gt;0</formula>
    </cfRule>
  </conditionalFormatting>
  <conditionalFormatting sqref="B90">
    <cfRule type="notContainsBlanks" dxfId="197" priority="88">
      <formula>LEN(TRIM(B90))&gt;0</formula>
    </cfRule>
  </conditionalFormatting>
  <conditionalFormatting sqref="C90:D90">
    <cfRule type="notContainsBlanks" dxfId="196" priority="87">
      <formula>LEN(TRIM(C90))&gt;0</formula>
    </cfRule>
  </conditionalFormatting>
  <conditionalFormatting sqref="B91">
    <cfRule type="notContainsBlanks" dxfId="195" priority="86">
      <formula>LEN(TRIM(B91))&gt;0</formula>
    </cfRule>
  </conditionalFormatting>
  <conditionalFormatting sqref="C91:D91">
    <cfRule type="notContainsBlanks" dxfId="194" priority="85">
      <formula>LEN(TRIM(C91))&gt;0</formula>
    </cfRule>
  </conditionalFormatting>
  <conditionalFormatting sqref="B92">
    <cfRule type="notContainsBlanks" dxfId="193" priority="84">
      <formula>LEN(TRIM(B92))&gt;0</formula>
    </cfRule>
  </conditionalFormatting>
  <conditionalFormatting sqref="C92:D92">
    <cfRule type="notContainsBlanks" dxfId="192" priority="83">
      <formula>LEN(TRIM(C92))&gt;0</formula>
    </cfRule>
  </conditionalFormatting>
  <conditionalFormatting sqref="B95">
    <cfRule type="notContainsBlanks" dxfId="191" priority="82">
      <formula>LEN(TRIM(B95))&gt;0</formula>
    </cfRule>
  </conditionalFormatting>
  <conditionalFormatting sqref="C95:D95">
    <cfRule type="notContainsBlanks" dxfId="190" priority="81">
      <formula>LEN(TRIM(C95))&gt;0</formula>
    </cfRule>
  </conditionalFormatting>
  <conditionalFormatting sqref="B94">
    <cfRule type="notContainsBlanks" dxfId="189" priority="80">
      <formula>LEN(TRIM(B94))&gt;0</formula>
    </cfRule>
  </conditionalFormatting>
  <conditionalFormatting sqref="C94:D94">
    <cfRule type="notContainsBlanks" dxfId="188" priority="79">
      <formula>LEN(TRIM(C94))&gt;0</formula>
    </cfRule>
  </conditionalFormatting>
  <conditionalFormatting sqref="B93">
    <cfRule type="notContainsBlanks" dxfId="187" priority="78">
      <formula>LEN(TRIM(B93))&gt;0</formula>
    </cfRule>
  </conditionalFormatting>
  <conditionalFormatting sqref="C93:D93">
    <cfRule type="notContainsBlanks" dxfId="186" priority="77">
      <formula>LEN(TRIM(C93))&gt;0</formula>
    </cfRule>
  </conditionalFormatting>
  <conditionalFormatting sqref="B97">
    <cfRule type="notContainsBlanks" dxfId="185" priority="76">
      <formula>LEN(TRIM(B97))&gt;0</formula>
    </cfRule>
  </conditionalFormatting>
  <conditionalFormatting sqref="C97:D97">
    <cfRule type="notContainsBlanks" dxfId="184" priority="75">
      <formula>LEN(TRIM(C97))&gt;0</formula>
    </cfRule>
  </conditionalFormatting>
  <conditionalFormatting sqref="B98">
    <cfRule type="notContainsBlanks" dxfId="183" priority="74">
      <formula>LEN(TRIM(B98))&gt;0</formula>
    </cfRule>
  </conditionalFormatting>
  <conditionalFormatting sqref="C98:D98">
    <cfRule type="notContainsBlanks" dxfId="182" priority="73">
      <formula>LEN(TRIM(C98))&gt;0</formula>
    </cfRule>
  </conditionalFormatting>
  <conditionalFormatting sqref="B99">
    <cfRule type="notContainsBlanks" dxfId="181" priority="72">
      <formula>LEN(TRIM(B99))&gt;0</formula>
    </cfRule>
  </conditionalFormatting>
  <conditionalFormatting sqref="C99:D99">
    <cfRule type="notContainsBlanks" dxfId="180" priority="71">
      <formula>LEN(TRIM(C99))&gt;0</formula>
    </cfRule>
  </conditionalFormatting>
  <conditionalFormatting sqref="B102">
    <cfRule type="notContainsBlanks" dxfId="179" priority="70">
      <formula>LEN(TRIM(B102))&gt;0</formula>
    </cfRule>
  </conditionalFormatting>
  <conditionalFormatting sqref="C102:D102">
    <cfRule type="notContainsBlanks" dxfId="178" priority="69">
      <formula>LEN(TRIM(C102))&gt;0</formula>
    </cfRule>
  </conditionalFormatting>
  <conditionalFormatting sqref="B101">
    <cfRule type="notContainsBlanks" dxfId="177" priority="68">
      <formula>LEN(TRIM(B101))&gt;0</formula>
    </cfRule>
  </conditionalFormatting>
  <conditionalFormatting sqref="C101:D101">
    <cfRule type="notContainsBlanks" dxfId="176" priority="67">
      <formula>LEN(TRIM(C101))&gt;0</formula>
    </cfRule>
  </conditionalFormatting>
  <conditionalFormatting sqref="B100">
    <cfRule type="notContainsBlanks" dxfId="175" priority="66">
      <formula>LEN(TRIM(B100))&gt;0</formula>
    </cfRule>
  </conditionalFormatting>
  <conditionalFormatting sqref="C100:D100">
    <cfRule type="notContainsBlanks" dxfId="174" priority="65">
      <formula>LEN(TRIM(C100))&gt;0</formula>
    </cfRule>
  </conditionalFormatting>
  <conditionalFormatting sqref="B104">
    <cfRule type="notContainsBlanks" dxfId="173" priority="64">
      <formula>LEN(TRIM(B104))&gt;0</formula>
    </cfRule>
  </conditionalFormatting>
  <conditionalFormatting sqref="C104:D104">
    <cfRule type="notContainsBlanks" dxfId="172" priority="63">
      <formula>LEN(TRIM(C104))&gt;0</formula>
    </cfRule>
  </conditionalFormatting>
  <conditionalFormatting sqref="B105">
    <cfRule type="notContainsBlanks" dxfId="171" priority="62">
      <formula>LEN(TRIM(B105))&gt;0</formula>
    </cfRule>
  </conditionalFormatting>
  <conditionalFormatting sqref="C105:D105">
    <cfRule type="notContainsBlanks" dxfId="170" priority="61">
      <formula>LEN(TRIM(C105))&gt;0</formula>
    </cfRule>
  </conditionalFormatting>
  <conditionalFormatting sqref="B106">
    <cfRule type="notContainsBlanks" dxfId="169" priority="60">
      <formula>LEN(TRIM(B106))&gt;0</formula>
    </cfRule>
  </conditionalFormatting>
  <conditionalFormatting sqref="C106:D106">
    <cfRule type="notContainsBlanks" dxfId="168" priority="59">
      <formula>LEN(TRIM(C106))&gt;0</formula>
    </cfRule>
  </conditionalFormatting>
  <conditionalFormatting sqref="B109">
    <cfRule type="notContainsBlanks" dxfId="167" priority="58">
      <formula>LEN(TRIM(B109))&gt;0</formula>
    </cfRule>
  </conditionalFormatting>
  <conditionalFormatting sqref="C109:D109">
    <cfRule type="notContainsBlanks" dxfId="166" priority="57">
      <formula>LEN(TRIM(C109))&gt;0</formula>
    </cfRule>
  </conditionalFormatting>
  <conditionalFormatting sqref="B108">
    <cfRule type="notContainsBlanks" dxfId="165" priority="56">
      <formula>LEN(TRIM(B108))&gt;0</formula>
    </cfRule>
  </conditionalFormatting>
  <conditionalFormatting sqref="C108:D108">
    <cfRule type="notContainsBlanks" dxfId="164" priority="55">
      <formula>LEN(TRIM(C108))&gt;0</formula>
    </cfRule>
  </conditionalFormatting>
  <conditionalFormatting sqref="B107">
    <cfRule type="notContainsBlanks" dxfId="163" priority="54">
      <formula>LEN(TRIM(B107))&gt;0</formula>
    </cfRule>
  </conditionalFormatting>
  <conditionalFormatting sqref="C107:D107">
    <cfRule type="notContainsBlanks" dxfId="162" priority="53">
      <formula>LEN(TRIM(C107))&gt;0</formula>
    </cfRule>
  </conditionalFormatting>
  <conditionalFormatting sqref="B111">
    <cfRule type="notContainsBlanks" dxfId="161" priority="52">
      <formula>LEN(TRIM(B111))&gt;0</formula>
    </cfRule>
  </conditionalFormatting>
  <conditionalFormatting sqref="C111:D111">
    <cfRule type="notContainsBlanks" dxfId="160" priority="51">
      <formula>LEN(TRIM(C111))&gt;0</formula>
    </cfRule>
  </conditionalFormatting>
  <conditionalFormatting sqref="B112">
    <cfRule type="notContainsBlanks" dxfId="159" priority="50">
      <formula>LEN(TRIM(B112))&gt;0</formula>
    </cfRule>
  </conditionalFormatting>
  <conditionalFormatting sqref="C112:D112">
    <cfRule type="notContainsBlanks" dxfId="158" priority="49">
      <formula>LEN(TRIM(C112))&gt;0</formula>
    </cfRule>
  </conditionalFormatting>
  <conditionalFormatting sqref="B113">
    <cfRule type="notContainsBlanks" dxfId="157" priority="48">
      <formula>LEN(TRIM(B113))&gt;0</formula>
    </cfRule>
  </conditionalFormatting>
  <conditionalFormatting sqref="C113:D113">
    <cfRule type="notContainsBlanks" dxfId="156" priority="47">
      <formula>LEN(TRIM(C113))&gt;0</formula>
    </cfRule>
  </conditionalFormatting>
  <conditionalFormatting sqref="B116">
    <cfRule type="notContainsBlanks" dxfId="155" priority="46">
      <formula>LEN(TRIM(B116))&gt;0</formula>
    </cfRule>
  </conditionalFormatting>
  <conditionalFormatting sqref="C116:D116">
    <cfRule type="notContainsBlanks" dxfId="154" priority="45">
      <formula>LEN(TRIM(C116))&gt;0</formula>
    </cfRule>
  </conditionalFormatting>
  <conditionalFormatting sqref="B115">
    <cfRule type="notContainsBlanks" dxfId="153" priority="44">
      <formula>LEN(TRIM(B115))&gt;0</formula>
    </cfRule>
  </conditionalFormatting>
  <conditionalFormatting sqref="C115:D115">
    <cfRule type="notContainsBlanks" dxfId="152" priority="43">
      <formula>LEN(TRIM(C115))&gt;0</formula>
    </cfRule>
  </conditionalFormatting>
  <conditionalFormatting sqref="B114">
    <cfRule type="notContainsBlanks" dxfId="151" priority="42">
      <formula>LEN(TRIM(B114))&gt;0</formula>
    </cfRule>
  </conditionalFormatting>
  <conditionalFormatting sqref="C114:D114">
    <cfRule type="notContainsBlanks" dxfId="150" priority="41">
      <formula>LEN(TRIM(C114))&gt;0</formula>
    </cfRule>
  </conditionalFormatting>
  <conditionalFormatting sqref="B118">
    <cfRule type="notContainsBlanks" dxfId="149" priority="40">
      <formula>LEN(TRIM(B118))&gt;0</formula>
    </cfRule>
  </conditionalFormatting>
  <conditionalFormatting sqref="C118:D118">
    <cfRule type="notContainsBlanks" dxfId="148" priority="39">
      <formula>LEN(TRIM(C118))&gt;0</formula>
    </cfRule>
  </conditionalFormatting>
  <conditionalFormatting sqref="B119">
    <cfRule type="notContainsBlanks" dxfId="147" priority="38">
      <formula>LEN(TRIM(B119))&gt;0</formula>
    </cfRule>
  </conditionalFormatting>
  <conditionalFormatting sqref="C119:D119">
    <cfRule type="notContainsBlanks" dxfId="146" priority="37">
      <formula>LEN(TRIM(C119))&gt;0</formula>
    </cfRule>
  </conditionalFormatting>
  <conditionalFormatting sqref="B120">
    <cfRule type="notContainsBlanks" dxfId="145" priority="36">
      <formula>LEN(TRIM(B120))&gt;0</formula>
    </cfRule>
  </conditionalFormatting>
  <conditionalFormatting sqref="C120:D120">
    <cfRule type="notContainsBlanks" dxfId="144" priority="35">
      <formula>LEN(TRIM(C120))&gt;0</formula>
    </cfRule>
  </conditionalFormatting>
  <conditionalFormatting sqref="B123">
    <cfRule type="notContainsBlanks" dxfId="143" priority="34">
      <formula>LEN(TRIM(B123))&gt;0</formula>
    </cfRule>
  </conditionalFormatting>
  <conditionalFormatting sqref="C123:D123">
    <cfRule type="notContainsBlanks" dxfId="142" priority="33">
      <formula>LEN(TRIM(C123))&gt;0</formula>
    </cfRule>
  </conditionalFormatting>
  <conditionalFormatting sqref="B122">
    <cfRule type="notContainsBlanks" dxfId="141" priority="32">
      <formula>LEN(TRIM(B122))&gt;0</formula>
    </cfRule>
  </conditionalFormatting>
  <conditionalFormatting sqref="C122:D122">
    <cfRule type="notContainsBlanks" dxfId="140" priority="31">
      <formula>LEN(TRIM(C122))&gt;0</formula>
    </cfRule>
  </conditionalFormatting>
  <conditionalFormatting sqref="B121">
    <cfRule type="notContainsBlanks" dxfId="139" priority="30">
      <formula>LEN(TRIM(B121))&gt;0</formula>
    </cfRule>
  </conditionalFormatting>
  <conditionalFormatting sqref="C121:D121">
    <cfRule type="notContainsBlanks" dxfId="138" priority="29">
      <formula>LEN(TRIM(C121))&gt;0</formula>
    </cfRule>
  </conditionalFormatting>
  <conditionalFormatting sqref="B132">
    <cfRule type="notContainsBlanks" dxfId="137" priority="28">
      <formula>LEN(TRIM(B132))&gt;0</formula>
    </cfRule>
  </conditionalFormatting>
  <conditionalFormatting sqref="C132:D132">
    <cfRule type="notContainsBlanks" dxfId="136" priority="27">
      <formula>LEN(TRIM(C132))&gt;0</formula>
    </cfRule>
  </conditionalFormatting>
  <conditionalFormatting sqref="B133">
    <cfRule type="notContainsBlanks" dxfId="135" priority="26">
      <formula>LEN(TRIM(B133))&gt;0</formula>
    </cfRule>
  </conditionalFormatting>
  <conditionalFormatting sqref="C133:D133">
    <cfRule type="notContainsBlanks" dxfId="134" priority="25">
      <formula>LEN(TRIM(C133))&gt;0</formula>
    </cfRule>
  </conditionalFormatting>
  <conditionalFormatting sqref="B134">
    <cfRule type="notContainsBlanks" dxfId="133" priority="24">
      <formula>LEN(TRIM(B134))&gt;0</formula>
    </cfRule>
  </conditionalFormatting>
  <conditionalFormatting sqref="C134:D134">
    <cfRule type="notContainsBlanks" dxfId="132" priority="23">
      <formula>LEN(TRIM(C134))&gt;0</formula>
    </cfRule>
  </conditionalFormatting>
  <conditionalFormatting sqref="B137">
    <cfRule type="notContainsBlanks" dxfId="131" priority="22">
      <formula>LEN(TRIM(B137))&gt;0</formula>
    </cfRule>
  </conditionalFormatting>
  <conditionalFormatting sqref="C137:D137">
    <cfRule type="notContainsBlanks" dxfId="130" priority="21">
      <formula>LEN(TRIM(C137))&gt;0</formula>
    </cfRule>
  </conditionalFormatting>
  <conditionalFormatting sqref="B136">
    <cfRule type="notContainsBlanks" dxfId="129" priority="20">
      <formula>LEN(TRIM(B136))&gt;0</formula>
    </cfRule>
  </conditionalFormatting>
  <conditionalFormatting sqref="C136:D136">
    <cfRule type="notContainsBlanks" dxfId="128" priority="19">
      <formula>LEN(TRIM(C136))&gt;0</formula>
    </cfRule>
  </conditionalFormatting>
  <conditionalFormatting sqref="B135">
    <cfRule type="notContainsBlanks" dxfId="127" priority="18">
      <formula>LEN(TRIM(B135))&gt;0</formula>
    </cfRule>
  </conditionalFormatting>
  <conditionalFormatting sqref="C135:D135">
    <cfRule type="notContainsBlanks" dxfId="126" priority="17">
      <formula>LEN(TRIM(C135))&gt;0</formula>
    </cfRule>
  </conditionalFormatting>
  <conditionalFormatting sqref="E6">
    <cfRule type="notContainsBlanks" dxfId="125" priority="16">
      <formula>LEN(TRIM(E6))&gt;0</formula>
    </cfRule>
  </conditionalFormatting>
  <conditionalFormatting sqref="E7:E11 E20:E25 E13:E18">
    <cfRule type="notContainsBlanks" dxfId="124" priority="15">
      <formula>LEN(TRIM(E7))&gt;0</formula>
    </cfRule>
  </conditionalFormatting>
  <conditionalFormatting sqref="E27:E32 E34:E39 E41:E46 E48:E53 E55:E60 E62:E67 E69:E74 E76:E81 E83:E88 E90:E95 E97:E102 E104:E109 E111:E116 E118:E123 E132:E137">
    <cfRule type="notContainsBlanks" dxfId="123" priority="14">
      <formula>LEN(TRIM(E27))&gt;0</formula>
    </cfRule>
  </conditionalFormatting>
  <conditionalFormatting sqref="B125">
    <cfRule type="notContainsBlanks" dxfId="122" priority="13">
      <formula>LEN(TRIM(B125))&gt;0</formula>
    </cfRule>
  </conditionalFormatting>
  <conditionalFormatting sqref="C125:D125">
    <cfRule type="notContainsBlanks" dxfId="121" priority="12">
      <formula>LEN(TRIM(C125))&gt;0</formula>
    </cfRule>
  </conditionalFormatting>
  <conditionalFormatting sqref="B126">
    <cfRule type="notContainsBlanks" dxfId="120" priority="11">
      <formula>LEN(TRIM(B126))&gt;0</formula>
    </cfRule>
  </conditionalFormatting>
  <conditionalFormatting sqref="C126:D126">
    <cfRule type="notContainsBlanks" dxfId="119" priority="10">
      <formula>LEN(TRIM(C126))&gt;0</formula>
    </cfRule>
  </conditionalFormatting>
  <conditionalFormatting sqref="B127">
    <cfRule type="notContainsBlanks" dxfId="118" priority="9">
      <formula>LEN(TRIM(B127))&gt;0</formula>
    </cfRule>
  </conditionalFormatting>
  <conditionalFormatting sqref="C127:D127">
    <cfRule type="notContainsBlanks" dxfId="117" priority="8">
      <formula>LEN(TRIM(C127))&gt;0</formula>
    </cfRule>
  </conditionalFormatting>
  <conditionalFormatting sqref="B130">
    <cfRule type="notContainsBlanks" dxfId="116" priority="7">
      <formula>LEN(TRIM(B130))&gt;0</formula>
    </cfRule>
  </conditionalFormatting>
  <conditionalFormatting sqref="C130:D130">
    <cfRule type="notContainsBlanks" dxfId="115" priority="6">
      <formula>LEN(TRIM(C130))&gt;0</formula>
    </cfRule>
  </conditionalFormatting>
  <conditionalFormatting sqref="B129">
    <cfRule type="notContainsBlanks" dxfId="114" priority="5">
      <formula>LEN(TRIM(B129))&gt;0</formula>
    </cfRule>
  </conditionalFormatting>
  <conditionalFormatting sqref="C129:D129">
    <cfRule type="notContainsBlanks" dxfId="113" priority="4">
      <formula>LEN(TRIM(C129))&gt;0</formula>
    </cfRule>
  </conditionalFormatting>
  <conditionalFormatting sqref="B128">
    <cfRule type="notContainsBlanks" dxfId="112" priority="3">
      <formula>LEN(TRIM(B128))&gt;0</formula>
    </cfRule>
  </conditionalFormatting>
  <conditionalFormatting sqref="C128:D128">
    <cfRule type="notContainsBlanks" dxfId="111" priority="2">
      <formula>LEN(TRIM(C128))&gt;0</formula>
    </cfRule>
  </conditionalFormatting>
  <conditionalFormatting sqref="E125:E130">
    <cfRule type="notContainsBlanks" dxfId="110" priority="1">
      <formula>LEN(TRIM(E125))&gt;0</formula>
    </cfRule>
  </conditionalFormatting>
  <pageMargins left="0.7" right="0.7" top="0.75" bottom="0.75" header="0.3" footer="0.3"/>
  <pageSetup paperSize="9" scale="38" orientation="portrait" horizontalDpi="4294967293" r:id="rId1"/>
  <rowBreaks count="1" manualBreakCount="1">
    <brk id="89"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tabColor theme="2"/>
  </sheetPr>
  <dimension ref="A1:G141"/>
  <sheetViews>
    <sheetView showGridLines="0" view="pageBreakPreview" topLeftCell="D126" zoomScale="76" zoomScaleNormal="100" zoomScaleSheetLayoutView="85" workbookViewId="0">
      <selection activeCell="G13" sqref="G13"/>
    </sheetView>
  </sheetViews>
  <sheetFormatPr baseColWidth="10" defaultColWidth="11.44140625" defaultRowHeight="14.4"/>
  <cols>
    <col min="1" max="1" width="21" style="8" customWidth="1"/>
    <col min="2" max="2" width="14.44140625" style="133" customWidth="1"/>
    <col min="3" max="3" width="112.33203125" style="8" customWidth="1"/>
    <col min="4" max="4" width="54.5546875" style="8" customWidth="1"/>
    <col min="5" max="5" width="31.88671875" style="8" customWidth="1"/>
    <col min="6" max="6" width="21.5546875" style="8" customWidth="1"/>
    <col min="7" max="7" width="32.44140625" style="8" customWidth="1"/>
    <col min="8" max="16384" width="11.44140625" style="8"/>
  </cols>
  <sheetData>
    <row r="1" spans="1:7" ht="23.1" customHeight="1"/>
    <row r="2" spans="1:7" ht="57.6" customHeight="1">
      <c r="C2" s="134"/>
    </row>
    <row r="3" spans="1:7" ht="21" customHeight="1">
      <c r="A3" s="846"/>
      <c r="B3" s="846"/>
      <c r="C3" s="846"/>
      <c r="D3" s="846"/>
      <c r="E3" s="846"/>
      <c r="F3" s="845" t="str">
        <f>Instructions!C2</f>
        <v>XXXXXX</v>
      </c>
      <c r="G3" s="845"/>
    </row>
    <row r="4" spans="1:7" ht="21" customHeight="1"/>
    <row r="5" spans="1:7" ht="33" customHeight="1">
      <c r="A5" s="135" t="s">
        <v>470</v>
      </c>
      <c r="B5" s="135" t="s">
        <v>523</v>
      </c>
      <c r="C5" s="135" t="s">
        <v>471</v>
      </c>
      <c r="D5" s="7" t="s">
        <v>472</v>
      </c>
      <c r="E5" s="7" t="s">
        <v>473</v>
      </c>
      <c r="F5" s="7" t="s">
        <v>474</v>
      </c>
      <c r="G5" s="7" t="s">
        <v>475</v>
      </c>
    </row>
    <row r="6" spans="1:7" ht="16.350000000000001" customHeight="1">
      <c r="A6" s="247"/>
      <c r="B6" s="208">
        <v>34</v>
      </c>
      <c r="C6" s="136" t="s">
        <v>476</v>
      </c>
      <c r="D6" s="6"/>
      <c r="E6" s="6"/>
      <c r="F6" s="27"/>
      <c r="G6" s="27"/>
    </row>
    <row r="7" spans="1:7" ht="15" customHeight="1">
      <c r="A7" s="248"/>
      <c r="B7" s="208">
        <v>0</v>
      </c>
      <c r="C7" s="136" t="s">
        <v>477</v>
      </c>
      <c r="D7" s="6"/>
      <c r="E7" s="6"/>
      <c r="F7" s="27"/>
      <c r="G7" s="27"/>
    </row>
    <row r="8" spans="1:7" ht="15" customHeight="1">
      <c r="A8" s="822" t="s">
        <v>101</v>
      </c>
      <c r="B8" s="208">
        <v>21</v>
      </c>
      <c r="C8" s="136" t="s">
        <v>478</v>
      </c>
      <c r="D8" s="6"/>
      <c r="E8" s="6"/>
      <c r="F8" s="27"/>
      <c r="G8" s="27"/>
    </row>
    <row r="9" spans="1:7" ht="15" customHeight="1">
      <c r="A9" s="822"/>
      <c r="B9" s="208">
        <v>34</v>
      </c>
      <c r="C9" s="136" t="s">
        <v>479</v>
      </c>
      <c r="D9" s="6"/>
      <c r="E9" s="6"/>
      <c r="F9" s="27"/>
      <c r="G9" s="27"/>
    </row>
    <row r="10" spans="1:7" ht="15" customHeight="1">
      <c r="A10" s="248"/>
      <c r="B10" s="208">
        <v>22</v>
      </c>
      <c r="C10" s="136" t="s">
        <v>480</v>
      </c>
      <c r="D10" s="6"/>
      <c r="E10" s="6"/>
      <c r="F10" s="27"/>
      <c r="G10" s="27"/>
    </row>
    <row r="11" spans="1:7" ht="15" customHeight="1">
      <c r="A11" s="248"/>
      <c r="B11" s="208"/>
      <c r="C11" s="136"/>
      <c r="D11" s="6"/>
      <c r="E11" s="6"/>
      <c r="F11" s="27"/>
      <c r="G11" s="27"/>
    </row>
    <row r="12" spans="1:7" ht="15" customHeight="1">
      <c r="A12" s="252"/>
      <c r="B12" s="173"/>
      <c r="C12" s="174"/>
      <c r="D12" s="175"/>
      <c r="E12" s="175"/>
      <c r="F12" s="176"/>
      <c r="G12" s="177">
        <f>SUM(G6:G11)</f>
        <v>0</v>
      </c>
    </row>
    <row r="13" spans="1:7" ht="16.350000000000001" customHeight="1">
      <c r="A13" s="286"/>
      <c r="B13" s="208">
        <v>40</v>
      </c>
      <c r="C13" s="136" t="s">
        <v>476</v>
      </c>
      <c r="D13" s="6"/>
      <c r="E13" s="6"/>
      <c r="F13" s="27"/>
      <c r="G13" s="27"/>
    </row>
    <row r="14" spans="1:7" ht="15" customHeight="1">
      <c r="A14" s="286"/>
      <c r="B14" s="208">
        <v>1</v>
      </c>
      <c r="C14" s="136" t="s">
        <v>477</v>
      </c>
      <c r="D14" s="6"/>
      <c r="E14" s="6"/>
      <c r="F14" s="27"/>
      <c r="G14" s="27"/>
    </row>
    <row r="15" spans="1:7" ht="16.350000000000001" customHeight="1">
      <c r="A15" s="286"/>
      <c r="B15" s="208">
        <v>26</v>
      </c>
      <c r="C15" s="136" t="s">
        <v>478</v>
      </c>
      <c r="D15" s="6"/>
      <c r="E15" s="6"/>
      <c r="F15" s="27"/>
      <c r="G15" s="27"/>
    </row>
    <row r="16" spans="1:7" ht="15" customHeight="1">
      <c r="A16" s="823" t="s">
        <v>126</v>
      </c>
      <c r="B16" s="208">
        <v>40</v>
      </c>
      <c r="C16" s="136" t="s">
        <v>479</v>
      </c>
      <c r="D16" s="6"/>
      <c r="E16" s="6"/>
      <c r="F16" s="27"/>
      <c r="G16" s="27"/>
    </row>
    <row r="17" spans="1:7" ht="15" customHeight="1">
      <c r="A17" s="823"/>
      <c r="B17" s="208">
        <v>30</v>
      </c>
      <c r="C17" s="136" t="s">
        <v>480</v>
      </c>
      <c r="D17" s="6"/>
      <c r="E17" s="6"/>
      <c r="F17" s="27"/>
      <c r="G17" s="27"/>
    </row>
    <row r="18" spans="1:7" ht="15" customHeight="1">
      <c r="A18" s="286"/>
      <c r="B18" s="208"/>
      <c r="C18" s="136"/>
      <c r="D18" s="6"/>
      <c r="E18" s="6"/>
      <c r="F18" s="27"/>
      <c r="G18" s="27"/>
    </row>
    <row r="19" spans="1:7" ht="15" customHeight="1">
      <c r="A19" s="567"/>
      <c r="B19" s="193"/>
      <c r="C19" s="194"/>
      <c r="D19" s="195"/>
      <c r="E19" s="195"/>
      <c r="F19" s="196"/>
      <c r="G19" s="197">
        <f>SUM(G13:G18)</f>
        <v>0</v>
      </c>
    </row>
    <row r="20" spans="1:7" ht="15" customHeight="1">
      <c r="A20" s="400"/>
      <c r="B20" s="208">
        <v>32</v>
      </c>
      <c r="C20" s="136" t="s">
        <v>476</v>
      </c>
      <c r="D20" s="6"/>
      <c r="E20" s="6"/>
      <c r="F20" s="27"/>
      <c r="G20" s="27"/>
    </row>
    <row r="21" spans="1:7" ht="15" customHeight="1">
      <c r="A21" s="401"/>
      <c r="B21" s="208">
        <v>0</v>
      </c>
      <c r="C21" s="136" t="s">
        <v>477</v>
      </c>
      <c r="D21" s="6"/>
      <c r="E21" s="6"/>
      <c r="F21" s="27"/>
      <c r="G21" s="27"/>
    </row>
    <row r="22" spans="1:7" ht="15" customHeight="1">
      <c r="A22" s="401"/>
      <c r="B22" s="208">
        <v>24</v>
      </c>
      <c r="C22" s="136" t="s">
        <v>478</v>
      </c>
      <c r="D22" s="6"/>
      <c r="E22" s="6"/>
      <c r="F22" s="27"/>
      <c r="G22" s="27"/>
    </row>
    <row r="23" spans="1:7" ht="16.350000000000001" customHeight="1">
      <c r="A23" s="825" t="s">
        <v>137</v>
      </c>
      <c r="B23" s="208">
        <v>32</v>
      </c>
      <c r="C23" s="136" t="s">
        <v>479</v>
      </c>
      <c r="D23" s="6"/>
      <c r="E23" s="6"/>
      <c r="F23" s="27"/>
      <c r="G23" s="27"/>
    </row>
    <row r="24" spans="1:7" ht="15" customHeight="1">
      <c r="A24" s="825"/>
      <c r="B24" s="208">
        <v>19</v>
      </c>
      <c r="C24" s="136" t="s">
        <v>480</v>
      </c>
      <c r="D24" s="6"/>
      <c r="E24" s="6"/>
      <c r="F24" s="27"/>
      <c r="G24" s="27"/>
    </row>
    <row r="25" spans="1:7" ht="16.350000000000001" customHeight="1">
      <c r="A25" s="825"/>
      <c r="B25" s="208"/>
      <c r="C25" s="136"/>
      <c r="D25" s="6"/>
      <c r="E25" s="6"/>
      <c r="F25" s="27"/>
      <c r="G25" s="27"/>
    </row>
    <row r="26" spans="1:7" ht="15" customHeight="1">
      <c r="A26" s="570"/>
      <c r="B26" s="188"/>
      <c r="C26" s="189"/>
      <c r="D26" s="190"/>
      <c r="E26" s="190"/>
      <c r="F26" s="191"/>
      <c r="G26" s="192">
        <f>SUM(G20:G25)</f>
        <v>0</v>
      </c>
    </row>
    <row r="27" spans="1:7" ht="15" customHeight="1">
      <c r="A27" s="398"/>
      <c r="B27" s="208">
        <v>32</v>
      </c>
      <c r="C27" s="136" t="s">
        <v>476</v>
      </c>
      <c r="D27" s="6"/>
      <c r="E27" s="6"/>
      <c r="F27" s="27"/>
      <c r="G27" s="27"/>
    </row>
    <row r="28" spans="1:7" ht="16.350000000000001" customHeight="1">
      <c r="A28" s="399"/>
      <c r="B28" s="208">
        <v>1</v>
      </c>
      <c r="C28" s="136" t="s">
        <v>477</v>
      </c>
      <c r="D28" s="6"/>
      <c r="E28" s="6"/>
      <c r="F28" s="27"/>
      <c r="G28" s="27"/>
    </row>
    <row r="29" spans="1:7" ht="15" customHeight="1">
      <c r="A29" s="399"/>
      <c r="B29" s="208">
        <v>22</v>
      </c>
      <c r="C29" s="136" t="s">
        <v>478</v>
      </c>
      <c r="D29" s="6"/>
      <c r="E29" s="6"/>
      <c r="F29" s="27"/>
      <c r="G29" s="27"/>
    </row>
    <row r="30" spans="1:7" ht="15" customHeight="1">
      <c r="A30" s="824" t="s">
        <v>147</v>
      </c>
      <c r="B30" s="208">
        <v>32</v>
      </c>
      <c r="C30" s="136" t="s">
        <v>479</v>
      </c>
      <c r="D30" s="6"/>
      <c r="E30" s="6"/>
      <c r="F30" s="27"/>
      <c r="G30" s="27"/>
    </row>
    <row r="31" spans="1:7" ht="15" customHeight="1">
      <c r="A31" s="824"/>
      <c r="B31" s="208">
        <v>17</v>
      </c>
      <c r="C31" s="136" t="s">
        <v>480</v>
      </c>
      <c r="D31" s="6"/>
      <c r="E31" s="6"/>
      <c r="F31" s="27"/>
      <c r="G31" s="27"/>
    </row>
    <row r="32" spans="1:7" ht="15" customHeight="1">
      <c r="A32" s="399"/>
      <c r="B32" s="208"/>
      <c r="C32" s="136"/>
      <c r="D32" s="6"/>
      <c r="E32" s="6"/>
      <c r="F32" s="27"/>
      <c r="G32" s="27"/>
    </row>
    <row r="33" spans="1:7" ht="15" customHeight="1">
      <c r="A33" s="573"/>
      <c r="B33" s="671"/>
      <c r="C33" s="672"/>
      <c r="D33" s="673"/>
      <c r="E33" s="673"/>
      <c r="F33" s="674"/>
      <c r="G33" s="675">
        <f>SUM(G27:G32)</f>
        <v>0</v>
      </c>
    </row>
    <row r="34" spans="1:7" ht="16.350000000000001" customHeight="1">
      <c r="A34" s="406"/>
      <c r="B34" s="208">
        <v>32</v>
      </c>
      <c r="C34" s="136" t="s">
        <v>476</v>
      </c>
      <c r="D34" s="6"/>
      <c r="E34" s="6"/>
      <c r="F34" s="27"/>
      <c r="G34" s="27"/>
    </row>
    <row r="35" spans="1:7" ht="15" customHeight="1">
      <c r="A35" s="405"/>
      <c r="B35" s="208">
        <v>4</v>
      </c>
      <c r="C35" s="136" t="s">
        <v>477</v>
      </c>
      <c r="D35" s="6"/>
      <c r="E35" s="6"/>
      <c r="F35" s="27"/>
      <c r="G35" s="27"/>
    </row>
    <row r="36" spans="1:7" ht="16.350000000000001" customHeight="1">
      <c r="A36" s="405"/>
      <c r="B36" s="208">
        <v>23</v>
      </c>
      <c r="C36" s="136" t="s">
        <v>478</v>
      </c>
      <c r="D36" s="6"/>
      <c r="E36" s="6"/>
      <c r="F36" s="27"/>
      <c r="G36" s="27"/>
    </row>
    <row r="37" spans="1:7" ht="15" customHeight="1">
      <c r="A37" s="826" t="s">
        <v>160</v>
      </c>
      <c r="B37" s="208">
        <v>32</v>
      </c>
      <c r="C37" s="136" t="s">
        <v>479</v>
      </c>
      <c r="D37" s="6"/>
      <c r="E37" s="6"/>
      <c r="F37" s="27"/>
      <c r="G37" s="27"/>
    </row>
    <row r="38" spans="1:7" ht="15" customHeight="1">
      <c r="A38" s="826"/>
      <c r="B38" s="208">
        <v>24</v>
      </c>
      <c r="C38" s="136" t="s">
        <v>480</v>
      </c>
      <c r="D38" s="6"/>
      <c r="E38" s="6"/>
      <c r="F38" s="27"/>
      <c r="G38" s="27"/>
    </row>
    <row r="39" spans="1:7" ht="15" customHeight="1">
      <c r="A39" s="405"/>
      <c r="B39" s="208"/>
      <c r="C39" s="136"/>
      <c r="D39" s="6"/>
      <c r="E39" s="6"/>
      <c r="F39" s="27"/>
      <c r="G39" s="27"/>
    </row>
    <row r="40" spans="1:7" ht="15" customHeight="1">
      <c r="A40" s="407"/>
      <c r="B40" s="183"/>
      <c r="C40" s="184"/>
      <c r="D40" s="185"/>
      <c r="E40" s="185"/>
      <c r="F40" s="186"/>
      <c r="G40" s="187">
        <f>SUM(G34:G39)</f>
        <v>0</v>
      </c>
    </row>
    <row r="41" spans="1:7" ht="15" customHeight="1">
      <c r="A41" s="409"/>
      <c r="B41" s="208">
        <v>24</v>
      </c>
      <c r="C41" s="136" t="s">
        <v>476</v>
      </c>
      <c r="D41" s="6"/>
      <c r="E41" s="6"/>
      <c r="F41" s="27"/>
      <c r="G41" s="27"/>
    </row>
    <row r="42" spans="1:7" ht="15" customHeight="1">
      <c r="A42" s="409"/>
      <c r="B42" s="208">
        <v>1</v>
      </c>
      <c r="C42" s="136" t="s">
        <v>477</v>
      </c>
      <c r="D42" s="6"/>
      <c r="E42" s="6"/>
      <c r="F42" s="27"/>
      <c r="G42" s="27"/>
    </row>
    <row r="43" spans="1:7" ht="15" customHeight="1">
      <c r="A43" s="409"/>
      <c r="B43" s="208">
        <v>11</v>
      </c>
      <c r="C43" s="136" t="s">
        <v>478</v>
      </c>
      <c r="D43" s="6"/>
      <c r="E43" s="6"/>
      <c r="F43" s="27"/>
      <c r="G43" s="27"/>
    </row>
    <row r="44" spans="1:7" ht="15" customHeight="1">
      <c r="A44" s="827" t="s">
        <v>170</v>
      </c>
      <c r="B44" s="208">
        <v>24</v>
      </c>
      <c r="C44" s="136" t="s">
        <v>479</v>
      </c>
      <c r="D44" s="6"/>
      <c r="E44" s="6"/>
      <c r="F44" s="27"/>
      <c r="G44" s="27"/>
    </row>
    <row r="45" spans="1:7" ht="15" customHeight="1">
      <c r="A45" s="828"/>
      <c r="B45" s="208">
        <v>18</v>
      </c>
      <c r="C45" s="136" t="s">
        <v>480</v>
      </c>
      <c r="D45" s="6"/>
      <c r="E45" s="6"/>
      <c r="F45" s="27"/>
      <c r="G45" s="27"/>
    </row>
    <row r="46" spans="1:7" ht="16.350000000000001" customHeight="1">
      <c r="A46" s="409"/>
      <c r="B46" s="208"/>
      <c r="C46" s="136"/>
      <c r="D46" s="6"/>
      <c r="E46" s="6"/>
      <c r="F46" s="27"/>
      <c r="G46" s="27"/>
    </row>
    <row r="47" spans="1:7" ht="15" customHeight="1">
      <c r="A47" s="581"/>
      <c r="B47" s="676"/>
      <c r="C47" s="677"/>
      <c r="D47" s="678"/>
      <c r="E47" s="678"/>
      <c r="F47" s="679"/>
      <c r="G47" s="680">
        <f>SUM(G41:G46)</f>
        <v>0</v>
      </c>
    </row>
    <row r="48" spans="1:7" ht="16.350000000000001" customHeight="1">
      <c r="A48" s="414"/>
      <c r="B48" s="208">
        <v>32</v>
      </c>
      <c r="C48" s="136" t="s">
        <v>476</v>
      </c>
      <c r="D48" s="6"/>
      <c r="E48" s="6"/>
      <c r="F48" s="27"/>
      <c r="G48" s="27"/>
    </row>
    <row r="49" spans="1:7" ht="15" customHeight="1">
      <c r="A49" s="415"/>
      <c r="B49" s="208">
        <v>0</v>
      </c>
      <c r="C49" s="136" t="s">
        <v>477</v>
      </c>
      <c r="D49" s="6"/>
      <c r="E49" s="6"/>
      <c r="F49" s="27"/>
      <c r="G49" s="27"/>
    </row>
    <row r="50" spans="1:7" ht="15" customHeight="1">
      <c r="A50" s="415"/>
      <c r="B50" s="208">
        <v>12</v>
      </c>
      <c r="C50" s="136" t="s">
        <v>478</v>
      </c>
      <c r="D50" s="6"/>
      <c r="E50" s="6"/>
      <c r="F50" s="27"/>
      <c r="G50" s="27"/>
    </row>
    <row r="51" spans="1:7" ht="15" customHeight="1">
      <c r="A51" s="832" t="s">
        <v>184</v>
      </c>
      <c r="B51" s="208">
        <v>32</v>
      </c>
      <c r="C51" s="136" t="s">
        <v>479</v>
      </c>
      <c r="D51" s="6"/>
      <c r="E51" s="6"/>
      <c r="F51" s="27"/>
      <c r="G51" s="27"/>
    </row>
    <row r="52" spans="1:7" ht="15" customHeight="1">
      <c r="A52" s="832"/>
      <c r="B52" s="208">
        <v>16</v>
      </c>
      <c r="C52" s="136" t="s">
        <v>480</v>
      </c>
      <c r="D52" s="6"/>
      <c r="E52" s="6"/>
      <c r="F52" s="27"/>
      <c r="G52" s="27"/>
    </row>
    <row r="53" spans="1:7" ht="15" customHeight="1">
      <c r="A53" s="415"/>
      <c r="B53" s="208"/>
      <c r="C53" s="136"/>
      <c r="D53" s="6"/>
      <c r="E53" s="6"/>
      <c r="F53" s="27"/>
      <c r="G53" s="27"/>
    </row>
    <row r="54" spans="1:7" ht="15" customHeight="1">
      <c r="A54" s="416"/>
      <c r="B54" s="681"/>
      <c r="C54" s="682"/>
      <c r="D54" s="683"/>
      <c r="E54" s="683"/>
      <c r="F54" s="684"/>
      <c r="G54" s="685">
        <f>SUM(G48:G53)</f>
        <v>0</v>
      </c>
    </row>
    <row r="55" spans="1:7" ht="15" customHeight="1">
      <c r="A55" s="261"/>
      <c r="B55" s="208">
        <v>68</v>
      </c>
      <c r="C55" s="136" t="s">
        <v>476</v>
      </c>
      <c r="D55" s="6"/>
      <c r="E55" s="6"/>
      <c r="F55" s="27"/>
      <c r="G55" s="27"/>
    </row>
    <row r="56" spans="1:7" ht="15" customHeight="1">
      <c r="A56" s="262"/>
      <c r="B56" s="208">
        <v>0</v>
      </c>
      <c r="C56" s="136" t="s">
        <v>477</v>
      </c>
      <c r="D56" s="6"/>
      <c r="E56" s="6"/>
      <c r="F56" s="27"/>
      <c r="G56" s="27"/>
    </row>
    <row r="57" spans="1:7" ht="15" customHeight="1">
      <c r="A57" s="262"/>
      <c r="B57" s="208">
        <v>35</v>
      </c>
      <c r="C57" s="136" t="s">
        <v>478</v>
      </c>
      <c r="D57" s="6"/>
      <c r="E57" s="6"/>
      <c r="F57" s="27"/>
      <c r="G57" s="27"/>
    </row>
    <row r="58" spans="1:7" ht="16.350000000000001" customHeight="1">
      <c r="A58" s="833" t="s">
        <v>245</v>
      </c>
      <c r="B58" s="798">
        <v>68</v>
      </c>
      <c r="C58" s="136" t="s">
        <v>479</v>
      </c>
      <c r="D58" s="6"/>
      <c r="E58" s="6"/>
      <c r="F58" s="27"/>
      <c r="G58" s="27"/>
    </row>
    <row r="59" spans="1:7" ht="15" customHeight="1">
      <c r="A59" s="833"/>
      <c r="B59" s="208">
        <v>53</v>
      </c>
      <c r="C59" s="136" t="s">
        <v>480</v>
      </c>
      <c r="D59" s="6"/>
      <c r="E59" s="6"/>
      <c r="F59" s="27"/>
      <c r="G59" s="27"/>
    </row>
    <row r="60" spans="1:7" ht="16.350000000000001" customHeight="1">
      <c r="A60" s="262"/>
      <c r="B60" s="208"/>
      <c r="C60" s="136"/>
      <c r="D60" s="6"/>
      <c r="E60" s="6"/>
      <c r="F60" s="27"/>
      <c r="G60" s="27"/>
    </row>
    <row r="61" spans="1:7" ht="15" customHeight="1">
      <c r="A61" s="263"/>
      <c r="B61" s="203"/>
      <c r="C61" s="204"/>
      <c r="D61" s="205"/>
      <c r="E61" s="205"/>
      <c r="F61" s="206"/>
      <c r="G61" s="207">
        <f>SUM(G55:G60)</f>
        <v>0</v>
      </c>
    </row>
    <row r="62" spans="1:7" ht="15" customHeight="1">
      <c r="A62" s="270"/>
      <c r="B62" s="208">
        <v>10</v>
      </c>
      <c r="C62" s="136" t="s">
        <v>476</v>
      </c>
      <c r="D62" s="6"/>
      <c r="E62" s="6"/>
      <c r="F62" s="27"/>
      <c r="G62" s="27"/>
    </row>
    <row r="63" spans="1:7" ht="15" customHeight="1">
      <c r="A63" s="271"/>
      <c r="B63" s="208">
        <v>0</v>
      </c>
      <c r="C63" s="136" t="s">
        <v>477</v>
      </c>
      <c r="D63" s="6"/>
      <c r="E63" s="6"/>
      <c r="F63" s="27"/>
      <c r="G63" s="27"/>
    </row>
    <row r="64" spans="1:7" ht="15" customHeight="1">
      <c r="A64" s="271"/>
      <c r="B64" s="208">
        <v>4</v>
      </c>
      <c r="C64" s="136" t="s">
        <v>478</v>
      </c>
      <c r="D64" s="6"/>
      <c r="E64" s="6"/>
      <c r="F64" s="27"/>
      <c r="G64" s="27"/>
    </row>
    <row r="65" spans="1:7" ht="15" customHeight="1">
      <c r="A65" s="834" t="s">
        <v>258</v>
      </c>
      <c r="B65" s="798">
        <v>10</v>
      </c>
      <c r="C65" s="136" t="s">
        <v>479</v>
      </c>
      <c r="D65" s="6"/>
      <c r="E65" s="6"/>
      <c r="F65" s="27"/>
      <c r="G65" s="27"/>
    </row>
    <row r="66" spans="1:7" ht="15" customHeight="1">
      <c r="A66" s="834"/>
      <c r="B66" s="208">
        <v>6</v>
      </c>
      <c r="C66" s="136" t="s">
        <v>480</v>
      </c>
      <c r="D66" s="6"/>
      <c r="E66" s="6"/>
      <c r="F66" s="27"/>
      <c r="G66" s="27"/>
    </row>
    <row r="67" spans="1:7" ht="15" customHeight="1">
      <c r="A67" s="271"/>
      <c r="B67" s="208"/>
      <c r="C67" s="136"/>
      <c r="D67" s="6"/>
      <c r="E67" s="6"/>
      <c r="F67" s="27"/>
      <c r="G67" s="27"/>
    </row>
    <row r="68" spans="1:7" ht="15" customHeight="1">
      <c r="A68" s="597"/>
      <c r="B68" s="686"/>
      <c r="C68" s="687"/>
      <c r="D68" s="688"/>
      <c r="E68" s="688"/>
      <c r="F68" s="689"/>
      <c r="G68" s="690">
        <f>SUM(G62:G67)</f>
        <v>0</v>
      </c>
    </row>
    <row r="69" spans="1:7" ht="15" customHeight="1">
      <c r="A69" s="275"/>
      <c r="B69" s="208">
        <v>26</v>
      </c>
      <c r="C69" s="136" t="s">
        <v>476</v>
      </c>
      <c r="D69" s="6"/>
      <c r="E69" s="6"/>
      <c r="F69" s="27"/>
      <c r="G69" s="27"/>
    </row>
    <row r="70" spans="1:7" ht="16.350000000000001" customHeight="1">
      <c r="A70" s="276"/>
      <c r="B70" s="208">
        <v>0</v>
      </c>
      <c r="C70" s="136" t="s">
        <v>477</v>
      </c>
      <c r="D70" s="6"/>
      <c r="E70" s="6"/>
      <c r="F70" s="27"/>
      <c r="G70" s="27"/>
    </row>
    <row r="71" spans="1:7" ht="15" customHeight="1">
      <c r="A71" s="276"/>
      <c r="B71" s="208">
        <v>16</v>
      </c>
      <c r="C71" s="136" t="s">
        <v>478</v>
      </c>
      <c r="D71" s="6"/>
      <c r="E71" s="6"/>
      <c r="F71" s="27"/>
      <c r="G71" s="27"/>
    </row>
    <row r="72" spans="1:7" ht="16.350000000000001" customHeight="1">
      <c r="A72" s="837" t="s">
        <v>281</v>
      </c>
      <c r="B72" s="798">
        <v>26</v>
      </c>
      <c r="C72" s="136" t="s">
        <v>479</v>
      </c>
      <c r="D72" s="6"/>
      <c r="E72" s="6"/>
      <c r="F72" s="27"/>
      <c r="G72" s="27"/>
    </row>
    <row r="73" spans="1:7" ht="15" customHeight="1">
      <c r="A73" s="829"/>
      <c r="B73" s="208">
        <f>5+3</f>
        <v>8</v>
      </c>
      <c r="C73" s="136" t="s">
        <v>480</v>
      </c>
      <c r="D73" s="6"/>
      <c r="E73" s="6"/>
      <c r="F73" s="27"/>
      <c r="G73" s="27"/>
    </row>
    <row r="74" spans="1:7" ht="15" customHeight="1">
      <c r="A74" s="276"/>
      <c r="B74" s="208"/>
      <c r="C74" s="136"/>
      <c r="D74" s="6"/>
      <c r="E74" s="6"/>
      <c r="F74" s="27"/>
      <c r="G74" s="27"/>
    </row>
    <row r="75" spans="1:7" ht="15" customHeight="1">
      <c r="A75" s="277"/>
      <c r="B75" s="198"/>
      <c r="C75" s="199"/>
      <c r="D75" s="200"/>
      <c r="E75" s="200"/>
      <c r="F75" s="201"/>
      <c r="G75" s="202">
        <f>SUM(G69:G74)</f>
        <v>0</v>
      </c>
    </row>
    <row r="76" spans="1:7" ht="15" customHeight="1">
      <c r="A76" s="281"/>
      <c r="B76" s="208">
        <v>32</v>
      </c>
      <c r="C76" s="136" t="s">
        <v>476</v>
      </c>
      <c r="D76" s="6"/>
      <c r="E76" s="6"/>
      <c r="F76" s="27"/>
      <c r="G76" s="27"/>
    </row>
    <row r="77" spans="1:7" ht="15" customHeight="1">
      <c r="A77" s="282"/>
      <c r="B77" s="208">
        <v>0</v>
      </c>
      <c r="C77" s="136" t="s">
        <v>477</v>
      </c>
      <c r="D77" s="6"/>
      <c r="E77" s="6"/>
      <c r="F77" s="27"/>
      <c r="G77" s="27"/>
    </row>
    <row r="78" spans="1:7" ht="15" customHeight="1">
      <c r="A78" s="821" t="s">
        <v>285</v>
      </c>
      <c r="B78" s="208">
        <v>35</v>
      </c>
      <c r="C78" s="136" t="s">
        <v>478</v>
      </c>
      <c r="D78" s="6"/>
      <c r="E78" s="6"/>
      <c r="F78" s="27"/>
      <c r="G78" s="27"/>
    </row>
    <row r="79" spans="1:7" ht="15" customHeight="1">
      <c r="A79" s="821"/>
      <c r="B79" s="798">
        <v>32</v>
      </c>
      <c r="C79" s="136" t="s">
        <v>479</v>
      </c>
      <c r="D79" s="6"/>
      <c r="E79" s="6"/>
      <c r="F79" s="27"/>
      <c r="G79" s="27"/>
    </row>
    <row r="80" spans="1:7" ht="15" customHeight="1">
      <c r="A80" s="821"/>
      <c r="B80" s="208">
        <v>23</v>
      </c>
      <c r="C80" s="136" t="s">
        <v>480</v>
      </c>
      <c r="D80" s="6"/>
      <c r="E80" s="6"/>
      <c r="F80" s="27"/>
      <c r="G80" s="27"/>
    </row>
    <row r="81" spans="1:7" ht="15" customHeight="1">
      <c r="A81" s="282"/>
      <c r="B81" s="208"/>
      <c r="C81" s="136"/>
      <c r="D81" s="6"/>
      <c r="E81" s="6"/>
      <c r="F81" s="27"/>
      <c r="G81" s="27"/>
    </row>
    <row r="82" spans="1:7" ht="16.350000000000001" customHeight="1">
      <c r="A82" s="608"/>
      <c r="B82" s="691"/>
      <c r="C82" s="692"/>
      <c r="D82" s="693"/>
      <c r="E82" s="693"/>
      <c r="F82" s="694"/>
      <c r="G82" s="695">
        <f>SUM(G76:G81)</f>
        <v>0</v>
      </c>
    </row>
    <row r="83" spans="1:7" ht="15" customHeight="1">
      <c r="A83" s="433"/>
      <c r="B83" s="208">
        <v>91</v>
      </c>
      <c r="C83" s="136" t="s">
        <v>476</v>
      </c>
      <c r="D83" s="6"/>
      <c r="E83" s="6"/>
      <c r="F83" s="27"/>
      <c r="G83" s="27"/>
    </row>
    <row r="84" spans="1:7" ht="16.350000000000001" customHeight="1">
      <c r="A84" s="434"/>
      <c r="B84" s="208">
        <v>0</v>
      </c>
      <c r="C84" s="136" t="s">
        <v>477</v>
      </c>
      <c r="D84" s="6"/>
      <c r="E84" s="6"/>
      <c r="F84" s="27"/>
      <c r="G84" s="27"/>
    </row>
    <row r="85" spans="1:7" ht="15" customHeight="1">
      <c r="A85" s="816" t="s">
        <v>315</v>
      </c>
      <c r="B85" s="208">
        <v>24</v>
      </c>
      <c r="C85" s="136" t="s">
        <v>478</v>
      </c>
      <c r="D85" s="6"/>
      <c r="E85" s="6"/>
      <c r="F85" s="27"/>
      <c r="G85" s="27"/>
    </row>
    <row r="86" spans="1:7" ht="15" customHeight="1">
      <c r="A86" s="816"/>
      <c r="B86" s="798">
        <v>91</v>
      </c>
      <c r="C86" s="136" t="s">
        <v>479</v>
      </c>
      <c r="D86" s="6"/>
      <c r="E86" s="6"/>
      <c r="F86" s="27"/>
      <c r="G86" s="27"/>
    </row>
    <row r="87" spans="1:7" ht="15" customHeight="1">
      <c r="A87" s="434"/>
      <c r="B87" s="208">
        <v>49</v>
      </c>
      <c r="C87" s="136" t="s">
        <v>480</v>
      </c>
      <c r="D87" s="6"/>
      <c r="E87" s="6"/>
      <c r="F87" s="27"/>
      <c r="G87" s="27"/>
    </row>
    <row r="88" spans="1:7" ht="15" customHeight="1">
      <c r="A88" s="434"/>
      <c r="B88" s="208"/>
      <c r="C88" s="136"/>
      <c r="D88" s="6"/>
      <c r="E88" s="6"/>
      <c r="F88" s="27"/>
      <c r="G88" s="27"/>
    </row>
    <row r="89" spans="1:7" ht="15" customHeight="1">
      <c r="A89" s="614"/>
      <c r="B89" s="696"/>
      <c r="C89" s="697"/>
      <c r="D89" s="698"/>
      <c r="E89" s="698"/>
      <c r="F89" s="699"/>
      <c r="G89" s="700">
        <f>SUM(G83:G88)</f>
        <v>0</v>
      </c>
    </row>
    <row r="90" spans="1:7" ht="15" customHeight="1">
      <c r="A90" s="448"/>
      <c r="B90" s="208">
        <v>46</v>
      </c>
      <c r="C90" s="136" t="s">
        <v>476</v>
      </c>
      <c r="D90" s="6"/>
      <c r="E90" s="6"/>
      <c r="F90" s="27"/>
      <c r="G90" s="27"/>
    </row>
    <row r="91" spans="1:7" ht="15" customHeight="1">
      <c r="A91" s="449"/>
      <c r="B91" s="208">
        <v>0</v>
      </c>
      <c r="C91" s="136" t="s">
        <v>477</v>
      </c>
      <c r="D91" s="6"/>
      <c r="E91" s="6"/>
      <c r="F91" s="27"/>
      <c r="G91" s="27"/>
    </row>
    <row r="92" spans="1:7" ht="15" customHeight="1">
      <c r="A92" s="817" t="s">
        <v>331</v>
      </c>
      <c r="B92" s="208">
        <v>17</v>
      </c>
      <c r="C92" s="136" t="s">
        <v>478</v>
      </c>
      <c r="D92" s="6"/>
      <c r="E92" s="6"/>
      <c r="F92" s="27"/>
      <c r="G92" s="27"/>
    </row>
    <row r="93" spans="1:7" ht="15" customHeight="1">
      <c r="A93" s="817"/>
      <c r="B93" s="798">
        <v>46</v>
      </c>
      <c r="C93" s="136" t="s">
        <v>479</v>
      </c>
      <c r="D93" s="6"/>
      <c r="E93" s="6"/>
      <c r="F93" s="27"/>
      <c r="G93" s="27"/>
    </row>
    <row r="94" spans="1:7" ht="15" customHeight="1">
      <c r="A94" s="449"/>
      <c r="B94" s="208">
        <v>28</v>
      </c>
      <c r="C94" s="136" t="s">
        <v>480</v>
      </c>
      <c r="D94" s="6"/>
      <c r="E94" s="6"/>
      <c r="F94" s="27"/>
      <c r="G94" s="27"/>
    </row>
    <row r="95" spans="1:7" ht="16.350000000000001" customHeight="1">
      <c r="A95" s="449"/>
      <c r="B95" s="208"/>
      <c r="C95" s="136"/>
      <c r="D95" s="6"/>
      <c r="E95" s="6"/>
      <c r="F95" s="27"/>
      <c r="G95" s="27"/>
    </row>
    <row r="96" spans="1:7" ht="15" customHeight="1">
      <c r="A96" s="620"/>
      <c r="B96" s="701"/>
      <c r="C96" s="702"/>
      <c r="D96" s="703"/>
      <c r="E96" s="703"/>
      <c r="F96" s="704"/>
      <c r="G96" s="705">
        <f>SUM(G90:G95)</f>
        <v>0</v>
      </c>
    </row>
    <row r="97" spans="1:7" ht="16.350000000000001" customHeight="1">
      <c r="A97" s="253"/>
      <c r="B97" s="208">
        <v>29</v>
      </c>
      <c r="C97" s="136" t="s">
        <v>476</v>
      </c>
      <c r="D97" s="6"/>
      <c r="E97" s="6"/>
      <c r="F97" s="27"/>
      <c r="G97" s="27"/>
    </row>
    <row r="98" spans="1:7" ht="15" customHeight="1">
      <c r="A98" s="253"/>
      <c r="B98" s="208">
        <v>0</v>
      </c>
      <c r="C98" s="136" t="s">
        <v>477</v>
      </c>
      <c r="D98" s="6"/>
      <c r="E98" s="6"/>
      <c r="F98" s="27"/>
      <c r="G98" s="27"/>
    </row>
    <row r="99" spans="1:7" ht="15" customHeight="1">
      <c r="A99" s="818" t="s">
        <v>393</v>
      </c>
      <c r="B99" s="208">
        <v>11</v>
      </c>
      <c r="C99" s="136" t="s">
        <v>478</v>
      </c>
      <c r="D99" s="6"/>
      <c r="E99" s="6"/>
      <c r="F99" s="27"/>
      <c r="G99" s="27"/>
    </row>
    <row r="100" spans="1:7" ht="15" customHeight="1">
      <c r="A100" s="818"/>
      <c r="B100" s="798">
        <v>29</v>
      </c>
      <c r="C100" s="136" t="s">
        <v>479</v>
      </c>
      <c r="D100" s="6"/>
      <c r="E100" s="6"/>
      <c r="F100" s="27"/>
      <c r="G100" s="27"/>
    </row>
    <row r="101" spans="1:7" ht="15" customHeight="1">
      <c r="A101" s="818"/>
      <c r="B101" s="208">
        <v>16</v>
      </c>
      <c r="C101" s="136" t="s">
        <v>480</v>
      </c>
      <c r="D101" s="6"/>
      <c r="E101" s="6"/>
      <c r="F101" s="27"/>
      <c r="G101" s="27"/>
    </row>
    <row r="102" spans="1:7" ht="15" customHeight="1">
      <c r="A102" s="253"/>
      <c r="B102" s="208"/>
      <c r="C102" s="136"/>
      <c r="D102" s="6"/>
      <c r="E102" s="6"/>
      <c r="F102" s="27"/>
      <c r="G102" s="27"/>
    </row>
    <row r="103" spans="1:7" ht="15" customHeight="1">
      <c r="A103" s="254"/>
      <c r="B103" s="178"/>
      <c r="C103" s="179"/>
      <c r="D103" s="180"/>
      <c r="E103" s="180"/>
      <c r="F103" s="181"/>
      <c r="G103" s="182">
        <f>SUM(G97:G102)</f>
        <v>0</v>
      </c>
    </row>
    <row r="104" spans="1:7" ht="15" customHeight="1">
      <c r="A104" s="150"/>
      <c r="B104" s="208">
        <v>18</v>
      </c>
      <c r="C104" s="136" t="s">
        <v>476</v>
      </c>
      <c r="D104" s="6"/>
      <c r="E104" s="6"/>
      <c r="F104" s="27"/>
      <c r="G104" s="27"/>
    </row>
    <row r="105" spans="1:7" ht="15" customHeight="1">
      <c r="A105" s="151"/>
      <c r="B105" s="208">
        <v>0</v>
      </c>
      <c r="C105" s="136" t="s">
        <v>477</v>
      </c>
      <c r="D105" s="6"/>
      <c r="E105" s="6"/>
      <c r="F105" s="27"/>
      <c r="G105" s="27"/>
    </row>
    <row r="106" spans="1:7" ht="15" customHeight="1">
      <c r="A106" s="151"/>
      <c r="B106" s="208">
        <v>3</v>
      </c>
      <c r="C106" s="136" t="s">
        <v>478</v>
      </c>
      <c r="D106" s="6"/>
      <c r="E106" s="6"/>
      <c r="F106" s="27"/>
      <c r="G106" s="27"/>
    </row>
    <row r="107" spans="1:7" ht="15" customHeight="1">
      <c r="A107" s="819" t="s">
        <v>339</v>
      </c>
      <c r="B107" s="208">
        <v>18</v>
      </c>
      <c r="C107" s="136" t="s">
        <v>479</v>
      </c>
      <c r="D107" s="6"/>
      <c r="E107" s="6"/>
      <c r="F107" s="27"/>
      <c r="G107" s="27"/>
    </row>
    <row r="108" spans="1:7" ht="16.350000000000001" customHeight="1">
      <c r="A108" s="819"/>
      <c r="B108" s="208">
        <v>11</v>
      </c>
      <c r="C108" s="136" t="s">
        <v>480</v>
      </c>
      <c r="D108" s="6"/>
      <c r="E108" s="6"/>
      <c r="F108" s="27"/>
      <c r="G108" s="27"/>
    </row>
    <row r="109" spans="1:7" ht="15" customHeight="1">
      <c r="A109" s="151"/>
      <c r="B109" s="208"/>
      <c r="C109" s="136"/>
      <c r="D109" s="6"/>
      <c r="E109" s="6"/>
      <c r="F109" s="27"/>
      <c r="G109" s="27"/>
    </row>
    <row r="110" spans="1:7" ht="16.350000000000001" customHeight="1">
      <c r="A110" s="152"/>
      <c r="B110" s="153"/>
      <c r="C110" s="154"/>
      <c r="D110" s="155"/>
      <c r="E110" s="155"/>
      <c r="F110" s="156"/>
      <c r="G110" s="157">
        <f>SUM(G104:G109)</f>
        <v>0</v>
      </c>
    </row>
    <row r="111" spans="1:7" ht="15" customHeight="1">
      <c r="A111" s="441"/>
      <c r="B111" s="208">
        <v>29</v>
      </c>
      <c r="C111" s="136" t="s">
        <v>476</v>
      </c>
      <c r="D111" s="6"/>
      <c r="E111" s="6"/>
      <c r="F111" s="27"/>
      <c r="G111" s="27"/>
    </row>
    <row r="112" spans="1:7" ht="15" customHeight="1">
      <c r="A112" s="442"/>
      <c r="B112" s="208">
        <v>0</v>
      </c>
      <c r="C112" s="136" t="s">
        <v>477</v>
      </c>
      <c r="D112" s="6"/>
      <c r="E112" s="6"/>
      <c r="F112" s="27"/>
      <c r="G112" s="27"/>
    </row>
    <row r="113" spans="1:7" ht="15" customHeight="1">
      <c r="A113" s="820" t="s">
        <v>353</v>
      </c>
      <c r="B113" s="208">
        <v>13</v>
      </c>
      <c r="C113" s="136" t="s">
        <v>478</v>
      </c>
      <c r="D113" s="6"/>
      <c r="E113" s="6"/>
      <c r="F113" s="27"/>
      <c r="G113" s="27"/>
    </row>
    <row r="114" spans="1:7" ht="15" customHeight="1">
      <c r="A114" s="820"/>
      <c r="B114" s="208">
        <v>29</v>
      </c>
      <c r="C114" s="136" t="s">
        <v>479</v>
      </c>
      <c r="D114" s="6"/>
      <c r="E114" s="6"/>
      <c r="F114" s="27"/>
      <c r="G114" s="27"/>
    </row>
    <row r="115" spans="1:7" ht="15" customHeight="1">
      <c r="A115" s="442"/>
      <c r="B115" s="208">
        <v>19</v>
      </c>
      <c r="C115" s="136" t="s">
        <v>480</v>
      </c>
      <c r="D115" s="6"/>
      <c r="E115" s="6"/>
      <c r="F115" s="27"/>
      <c r="G115" s="27"/>
    </row>
    <row r="116" spans="1:7" ht="15" customHeight="1">
      <c r="A116" s="442"/>
      <c r="B116" s="208"/>
      <c r="C116" s="136"/>
      <c r="D116" s="6"/>
      <c r="E116" s="6"/>
      <c r="F116" s="27"/>
      <c r="G116" s="27"/>
    </row>
    <row r="117" spans="1:7" ht="15" customHeight="1">
      <c r="A117" s="443"/>
      <c r="B117" s="706"/>
      <c r="C117" s="707"/>
      <c r="D117" s="708"/>
      <c r="E117" s="708"/>
      <c r="F117" s="709"/>
      <c r="G117" s="710">
        <f>SUM(G111:G116)</f>
        <v>0</v>
      </c>
    </row>
    <row r="118" spans="1:7" ht="15" customHeight="1">
      <c r="A118" s="445"/>
      <c r="B118" s="208">
        <v>66</v>
      </c>
      <c r="C118" s="136" t="s">
        <v>476</v>
      </c>
      <c r="D118" s="6"/>
      <c r="E118" s="6"/>
      <c r="F118" s="27"/>
      <c r="G118" s="27"/>
    </row>
    <row r="119" spans="1:7" ht="15" customHeight="1">
      <c r="A119" s="446"/>
      <c r="B119" s="208">
        <v>0</v>
      </c>
      <c r="C119" s="136" t="s">
        <v>477</v>
      </c>
      <c r="D119" s="6"/>
      <c r="E119" s="6"/>
      <c r="F119" s="27"/>
      <c r="G119" s="27"/>
    </row>
    <row r="120" spans="1:7" ht="16.350000000000001" customHeight="1">
      <c r="A120" s="451" t="s">
        <v>354</v>
      </c>
      <c r="B120" s="208">
        <v>24</v>
      </c>
      <c r="C120" s="136" t="s">
        <v>478</v>
      </c>
      <c r="D120" s="6"/>
      <c r="E120" s="6"/>
      <c r="F120" s="27"/>
      <c r="G120" s="27"/>
    </row>
    <row r="121" spans="1:7" ht="15" customHeight="1">
      <c r="A121" s="451" t="s">
        <v>394</v>
      </c>
      <c r="B121" s="208">
        <v>66</v>
      </c>
      <c r="C121" s="136" t="s">
        <v>479</v>
      </c>
      <c r="D121" s="6"/>
      <c r="E121" s="6"/>
      <c r="F121" s="27"/>
      <c r="G121" s="27"/>
    </row>
    <row r="122" spans="1:7" ht="16.350000000000001" customHeight="1">
      <c r="A122" s="446"/>
      <c r="B122" s="208">
        <v>36</v>
      </c>
      <c r="C122" s="136" t="s">
        <v>480</v>
      </c>
      <c r="D122" s="6"/>
      <c r="E122" s="6"/>
      <c r="F122" s="27"/>
      <c r="G122" s="27"/>
    </row>
    <row r="123" spans="1:7" ht="15" customHeight="1">
      <c r="A123" s="446"/>
      <c r="B123" s="208"/>
      <c r="C123" s="136"/>
      <c r="D123" s="6"/>
      <c r="E123" s="6"/>
      <c r="F123" s="27"/>
      <c r="G123" s="27"/>
    </row>
    <row r="124" spans="1:7" ht="15" customHeight="1">
      <c r="A124" s="641"/>
      <c r="B124" s="711"/>
      <c r="C124" s="712"/>
      <c r="D124" s="713"/>
      <c r="E124" s="713"/>
      <c r="F124" s="714"/>
      <c r="G124" s="715">
        <f>SUM(G118:G123)</f>
        <v>0</v>
      </c>
    </row>
    <row r="125" spans="1:7" ht="15" customHeight="1">
      <c r="A125" s="141"/>
      <c r="B125" s="208">
        <v>38</v>
      </c>
      <c r="C125" s="136" t="s">
        <v>476</v>
      </c>
      <c r="D125" s="6"/>
      <c r="E125" s="6"/>
      <c r="F125" s="27"/>
      <c r="G125" s="27"/>
    </row>
    <row r="126" spans="1:7" ht="15" customHeight="1">
      <c r="A126" s="142"/>
      <c r="B126" s="208">
        <v>22</v>
      </c>
      <c r="C126" s="136" t="s">
        <v>477</v>
      </c>
      <c r="D126" s="6"/>
      <c r="E126" s="6"/>
      <c r="F126" s="27"/>
      <c r="G126" s="27"/>
    </row>
    <row r="127" spans="1:7" ht="15" customHeight="1">
      <c r="A127" s="142" t="s">
        <v>363</v>
      </c>
      <c r="B127" s="208">
        <v>18</v>
      </c>
      <c r="C127" s="136" t="s">
        <v>478</v>
      </c>
      <c r="D127" s="6"/>
      <c r="E127" s="6"/>
      <c r="F127" s="27"/>
      <c r="G127" s="27"/>
    </row>
    <row r="128" spans="1:7" ht="15" customHeight="1">
      <c r="A128" s="142" t="s">
        <v>395</v>
      </c>
      <c r="B128" s="208">
        <v>38</v>
      </c>
      <c r="C128" s="136" t="s">
        <v>479</v>
      </c>
      <c r="D128" s="6"/>
      <c r="E128" s="6"/>
      <c r="F128" s="27"/>
      <c r="G128" s="27"/>
    </row>
    <row r="129" spans="1:7" ht="15" customHeight="1">
      <c r="A129" s="142"/>
      <c r="B129" s="208">
        <v>28</v>
      </c>
      <c r="C129" s="136" t="s">
        <v>480</v>
      </c>
      <c r="D129" s="6"/>
      <c r="E129" s="6"/>
      <c r="F129" s="27"/>
      <c r="G129" s="27"/>
    </row>
    <row r="130" spans="1:7" ht="15" customHeight="1">
      <c r="A130" s="142"/>
      <c r="B130" s="208"/>
      <c r="C130" s="136"/>
      <c r="D130" s="6"/>
      <c r="E130" s="6"/>
      <c r="F130" s="27"/>
      <c r="G130" s="27"/>
    </row>
    <row r="131" spans="1:7" ht="15" customHeight="1">
      <c r="A131" s="670"/>
      <c r="B131" s="158"/>
      <c r="C131" s="159"/>
      <c r="D131" s="160"/>
      <c r="E131" s="160"/>
      <c r="F131" s="161"/>
      <c r="G131" s="162">
        <f>SUM(G125:G130)</f>
        <v>0</v>
      </c>
    </row>
    <row r="132" spans="1:7" ht="15" customHeight="1">
      <c r="A132" s="750"/>
      <c r="B132" s="792">
        <v>24</v>
      </c>
      <c r="C132" s="136" t="s">
        <v>481</v>
      </c>
      <c r="D132" s="6"/>
      <c r="E132" s="6"/>
      <c r="F132" s="27"/>
      <c r="G132" s="27"/>
    </row>
    <row r="133" spans="1:7" ht="15" customHeight="1">
      <c r="A133" s="791" t="s">
        <v>482</v>
      </c>
      <c r="B133" s="793">
        <v>12</v>
      </c>
      <c r="C133" s="794" t="s">
        <v>483</v>
      </c>
      <c r="D133" s="795"/>
      <c r="E133" s="795"/>
      <c r="F133" s="796"/>
      <c r="G133" s="796"/>
    </row>
    <row r="134" spans="1:7" ht="15" customHeight="1">
      <c r="A134" s="847" t="s">
        <v>484</v>
      </c>
      <c r="B134" s="792">
        <v>16</v>
      </c>
      <c r="C134" s="797" t="s">
        <v>478</v>
      </c>
      <c r="D134" s="6"/>
      <c r="E134" s="6"/>
      <c r="F134" s="27"/>
      <c r="G134" s="27"/>
    </row>
    <row r="135" spans="1:7" ht="15" customHeight="1">
      <c r="A135" s="847"/>
      <c r="B135" s="792">
        <v>15</v>
      </c>
      <c r="C135" s="136" t="s">
        <v>480</v>
      </c>
      <c r="D135" s="6"/>
      <c r="E135" s="6"/>
      <c r="F135" s="27"/>
      <c r="G135" s="27"/>
    </row>
    <row r="136" spans="1:7" ht="15" customHeight="1">
      <c r="A136" s="847"/>
      <c r="B136" s="793">
        <v>0</v>
      </c>
      <c r="C136" s="794" t="s">
        <v>485</v>
      </c>
      <c r="D136" s="795"/>
      <c r="E136" s="795"/>
      <c r="F136" s="796"/>
      <c r="G136" s="796"/>
    </row>
    <row r="137" spans="1:7" ht="15" customHeight="1">
      <c r="A137" s="847"/>
      <c r="B137" s="793">
        <v>0</v>
      </c>
      <c r="C137" s="794" t="s">
        <v>486</v>
      </c>
      <c r="D137" s="795"/>
      <c r="E137" s="795"/>
      <c r="F137" s="796"/>
      <c r="G137" s="796"/>
    </row>
    <row r="138" spans="1:7" ht="15" customHeight="1">
      <c r="A138" s="847"/>
      <c r="B138" s="793">
        <v>24</v>
      </c>
      <c r="C138" s="794" t="s">
        <v>479</v>
      </c>
      <c r="D138" s="795"/>
      <c r="E138" s="795"/>
      <c r="F138" s="796"/>
      <c r="G138" s="796"/>
    </row>
    <row r="139" spans="1:7" ht="15" customHeight="1">
      <c r="A139" s="847"/>
      <c r="B139" s="793">
        <v>0</v>
      </c>
      <c r="C139" s="794" t="s">
        <v>487</v>
      </c>
      <c r="D139" s="795"/>
      <c r="E139" s="795"/>
      <c r="F139" s="796"/>
      <c r="G139" s="796"/>
    </row>
    <row r="140" spans="1:7" ht="15" customHeight="1">
      <c r="A140" s="847"/>
      <c r="B140" s="793">
        <v>5</v>
      </c>
      <c r="C140" s="794" t="s">
        <v>488</v>
      </c>
      <c r="D140" s="795"/>
      <c r="E140" s="795"/>
      <c r="F140" s="796"/>
      <c r="G140" s="796"/>
    </row>
    <row r="141" spans="1:7" ht="15" customHeight="1">
      <c r="A141" s="847"/>
      <c r="B141" s="768"/>
      <c r="C141" s="770"/>
      <c r="D141" s="770"/>
      <c r="E141" s="770"/>
      <c r="F141" s="771"/>
      <c r="G141" s="772">
        <f>SUM(G132:G138)</f>
        <v>0</v>
      </c>
    </row>
  </sheetData>
  <sheetProtection selectLockedCells="1" sort="0" autoFilter="0"/>
  <mergeCells count="19">
    <mergeCell ref="A134:A141"/>
    <mergeCell ref="A107:A108"/>
    <mergeCell ref="A113:A114"/>
    <mergeCell ref="A72:A73"/>
    <mergeCell ref="A78:A80"/>
    <mergeCell ref="A85:A86"/>
    <mergeCell ref="A92:A93"/>
    <mergeCell ref="A99:A101"/>
    <mergeCell ref="A37:A38"/>
    <mergeCell ref="A44:A45"/>
    <mergeCell ref="A51:A52"/>
    <mergeCell ref="A58:A59"/>
    <mergeCell ref="A65:A66"/>
    <mergeCell ref="A30:A31"/>
    <mergeCell ref="F3:G3"/>
    <mergeCell ref="A3:E3"/>
    <mergeCell ref="A8:A9"/>
    <mergeCell ref="A16:A17"/>
    <mergeCell ref="A23:A25"/>
  </mergeCells>
  <conditionalFormatting sqref="D6:G6 D8:G9">
    <cfRule type="notContainsBlanks" dxfId="109" priority="182">
      <formula>LEN(TRIM(D6))&gt;0</formula>
    </cfRule>
  </conditionalFormatting>
  <conditionalFormatting sqref="D10:G10">
    <cfRule type="notContainsBlanks" dxfId="108" priority="171">
      <formula>LEN(TRIM(D10))&gt;0</formula>
    </cfRule>
  </conditionalFormatting>
  <conditionalFormatting sqref="D7:G7">
    <cfRule type="notContainsBlanks" dxfId="107" priority="173">
      <formula>LEN(TRIM(D7))&gt;0</formula>
    </cfRule>
  </conditionalFormatting>
  <conditionalFormatting sqref="D11:G11">
    <cfRule type="notContainsBlanks" dxfId="106" priority="172">
      <formula>LEN(TRIM(D11))&gt;0</formula>
    </cfRule>
  </conditionalFormatting>
  <conditionalFormatting sqref="D56:G56">
    <cfRule type="notContainsBlanks" dxfId="105" priority="58">
      <formula>LEN(TRIM(D56))&gt;0</formula>
    </cfRule>
  </conditionalFormatting>
  <conditionalFormatting sqref="D48:G48 D50:G51">
    <cfRule type="notContainsBlanks" dxfId="104" priority="63">
      <formula>LEN(TRIM(D48))&gt;0</formula>
    </cfRule>
  </conditionalFormatting>
  <conditionalFormatting sqref="D46:G46">
    <cfRule type="notContainsBlanks" dxfId="103" priority="65">
      <formula>LEN(TRIM(D46))&gt;0</formula>
    </cfRule>
  </conditionalFormatting>
  <conditionalFormatting sqref="D45:G45">
    <cfRule type="notContainsBlanks" dxfId="102" priority="64">
      <formula>LEN(TRIM(D45))&gt;0</formula>
    </cfRule>
  </conditionalFormatting>
  <conditionalFormatting sqref="D60:G60">
    <cfRule type="notContainsBlanks" dxfId="101" priority="57">
      <formula>LEN(TRIM(D60))&gt;0</formula>
    </cfRule>
  </conditionalFormatting>
  <conditionalFormatting sqref="D59:G59">
    <cfRule type="notContainsBlanks" dxfId="100" priority="56">
      <formula>LEN(TRIM(D59))&gt;0</formula>
    </cfRule>
  </conditionalFormatting>
  <conditionalFormatting sqref="D13:G13 D15:G16">
    <cfRule type="notContainsBlanks" dxfId="99" priority="83">
      <formula>LEN(TRIM(D13))&gt;0</formula>
    </cfRule>
  </conditionalFormatting>
  <conditionalFormatting sqref="D17:G17">
    <cfRule type="notContainsBlanks" dxfId="98" priority="80">
      <formula>LEN(TRIM(D17))&gt;0</formula>
    </cfRule>
  </conditionalFormatting>
  <conditionalFormatting sqref="D14:G14">
    <cfRule type="notContainsBlanks" dxfId="97" priority="82">
      <formula>LEN(TRIM(D14))&gt;0</formula>
    </cfRule>
  </conditionalFormatting>
  <conditionalFormatting sqref="D18:G18">
    <cfRule type="notContainsBlanks" dxfId="96" priority="81">
      <formula>LEN(TRIM(D18))&gt;0</formula>
    </cfRule>
  </conditionalFormatting>
  <conditionalFormatting sqref="D20:G20 D22:G23">
    <cfRule type="notContainsBlanks" dxfId="95" priority="79">
      <formula>LEN(TRIM(D20))&gt;0</formula>
    </cfRule>
  </conditionalFormatting>
  <conditionalFormatting sqref="D24:G24">
    <cfRule type="notContainsBlanks" dxfId="94" priority="76">
      <formula>LEN(TRIM(D24))&gt;0</formula>
    </cfRule>
  </conditionalFormatting>
  <conditionalFormatting sqref="D21:G21">
    <cfRule type="notContainsBlanks" dxfId="93" priority="78">
      <formula>LEN(TRIM(D21))&gt;0</formula>
    </cfRule>
  </conditionalFormatting>
  <conditionalFormatting sqref="D25:G25">
    <cfRule type="notContainsBlanks" dxfId="92" priority="77">
      <formula>LEN(TRIM(D25))&gt;0</formula>
    </cfRule>
  </conditionalFormatting>
  <conditionalFormatting sqref="D27:G27 D29:G30">
    <cfRule type="notContainsBlanks" dxfId="91" priority="75">
      <formula>LEN(TRIM(D27))&gt;0</formula>
    </cfRule>
  </conditionalFormatting>
  <conditionalFormatting sqref="D31:G31">
    <cfRule type="notContainsBlanks" dxfId="90" priority="72">
      <formula>LEN(TRIM(D31))&gt;0</formula>
    </cfRule>
  </conditionalFormatting>
  <conditionalFormatting sqref="D28:G28">
    <cfRule type="notContainsBlanks" dxfId="89" priority="74">
      <formula>LEN(TRIM(D28))&gt;0</formula>
    </cfRule>
  </conditionalFormatting>
  <conditionalFormatting sqref="D32:G32">
    <cfRule type="notContainsBlanks" dxfId="88" priority="73">
      <formula>LEN(TRIM(D32))&gt;0</formula>
    </cfRule>
  </conditionalFormatting>
  <conditionalFormatting sqref="D34:G34 D36:G37">
    <cfRule type="notContainsBlanks" dxfId="87" priority="71">
      <formula>LEN(TRIM(D34))&gt;0</formula>
    </cfRule>
  </conditionalFormatting>
  <conditionalFormatting sqref="D38:G38">
    <cfRule type="notContainsBlanks" dxfId="86" priority="68">
      <formula>LEN(TRIM(D38))&gt;0</formula>
    </cfRule>
  </conditionalFormatting>
  <conditionalFormatting sqref="D35:G35">
    <cfRule type="notContainsBlanks" dxfId="85" priority="70">
      <formula>LEN(TRIM(D35))&gt;0</formula>
    </cfRule>
  </conditionalFormatting>
  <conditionalFormatting sqref="D39:G39">
    <cfRule type="notContainsBlanks" dxfId="84" priority="69">
      <formula>LEN(TRIM(D39))&gt;0</formula>
    </cfRule>
  </conditionalFormatting>
  <conditionalFormatting sqref="D41:G41 D43:G44">
    <cfRule type="notContainsBlanks" dxfId="83" priority="67">
      <formula>LEN(TRIM(D41))&gt;0</formula>
    </cfRule>
  </conditionalFormatting>
  <conditionalFormatting sqref="D42:G42">
    <cfRule type="notContainsBlanks" dxfId="82" priority="66">
      <formula>LEN(TRIM(D42))&gt;0</formula>
    </cfRule>
  </conditionalFormatting>
  <conditionalFormatting sqref="D52:G52">
    <cfRule type="notContainsBlanks" dxfId="81" priority="60">
      <formula>LEN(TRIM(D52))&gt;0</formula>
    </cfRule>
  </conditionalFormatting>
  <conditionalFormatting sqref="D49:G49">
    <cfRule type="notContainsBlanks" dxfId="80" priority="62">
      <formula>LEN(TRIM(D49))&gt;0</formula>
    </cfRule>
  </conditionalFormatting>
  <conditionalFormatting sqref="D53:G53">
    <cfRule type="notContainsBlanks" dxfId="79" priority="61">
      <formula>LEN(TRIM(D53))&gt;0</formula>
    </cfRule>
  </conditionalFormatting>
  <conditionalFormatting sqref="D55:G55 D57:G58">
    <cfRule type="notContainsBlanks" dxfId="78" priority="59">
      <formula>LEN(TRIM(D55))&gt;0</formula>
    </cfRule>
  </conditionalFormatting>
  <conditionalFormatting sqref="D62:G62 D64:G65">
    <cfRule type="notContainsBlanks" dxfId="77" priority="55">
      <formula>LEN(TRIM(D62))&gt;0</formula>
    </cfRule>
  </conditionalFormatting>
  <conditionalFormatting sqref="D66:G66">
    <cfRule type="notContainsBlanks" dxfId="76" priority="52">
      <formula>LEN(TRIM(D66))&gt;0</formula>
    </cfRule>
  </conditionalFormatting>
  <conditionalFormatting sqref="D63:G63">
    <cfRule type="notContainsBlanks" dxfId="75" priority="54">
      <formula>LEN(TRIM(D63))&gt;0</formula>
    </cfRule>
  </conditionalFormatting>
  <conditionalFormatting sqref="D67:G67">
    <cfRule type="notContainsBlanks" dxfId="74" priority="53">
      <formula>LEN(TRIM(D67))&gt;0</formula>
    </cfRule>
  </conditionalFormatting>
  <conditionalFormatting sqref="D69:G69 D71:G72">
    <cfRule type="notContainsBlanks" dxfId="73" priority="51">
      <formula>LEN(TRIM(D69))&gt;0</formula>
    </cfRule>
  </conditionalFormatting>
  <conditionalFormatting sqref="D73:G73">
    <cfRule type="notContainsBlanks" dxfId="72" priority="48">
      <formula>LEN(TRIM(D73))&gt;0</formula>
    </cfRule>
  </conditionalFormatting>
  <conditionalFormatting sqref="D70:G70">
    <cfRule type="notContainsBlanks" dxfId="71" priority="50">
      <formula>LEN(TRIM(D70))&gt;0</formula>
    </cfRule>
  </conditionalFormatting>
  <conditionalFormatting sqref="D74:G74">
    <cfRule type="notContainsBlanks" dxfId="70" priority="49">
      <formula>LEN(TRIM(D74))&gt;0</formula>
    </cfRule>
  </conditionalFormatting>
  <conditionalFormatting sqref="D76:G76 D78:G79">
    <cfRule type="notContainsBlanks" dxfId="69" priority="47">
      <formula>LEN(TRIM(D76))&gt;0</formula>
    </cfRule>
  </conditionalFormatting>
  <conditionalFormatting sqref="D80:G80">
    <cfRule type="notContainsBlanks" dxfId="68" priority="44">
      <formula>LEN(TRIM(D80))&gt;0</formula>
    </cfRule>
  </conditionalFormatting>
  <conditionalFormatting sqref="D77:G77">
    <cfRule type="notContainsBlanks" dxfId="67" priority="46">
      <formula>LEN(TRIM(D77))&gt;0</formula>
    </cfRule>
  </conditionalFormatting>
  <conditionalFormatting sqref="D81:G81">
    <cfRule type="notContainsBlanks" dxfId="66" priority="45">
      <formula>LEN(TRIM(D81))&gt;0</formula>
    </cfRule>
  </conditionalFormatting>
  <conditionalFormatting sqref="D83:G83 D85:G86">
    <cfRule type="notContainsBlanks" dxfId="65" priority="43">
      <formula>LEN(TRIM(D83))&gt;0</formula>
    </cfRule>
  </conditionalFormatting>
  <conditionalFormatting sqref="D87:G87">
    <cfRule type="notContainsBlanks" dxfId="64" priority="40">
      <formula>LEN(TRIM(D87))&gt;0</formula>
    </cfRule>
  </conditionalFormatting>
  <conditionalFormatting sqref="D84:G84">
    <cfRule type="notContainsBlanks" dxfId="63" priority="42">
      <formula>LEN(TRIM(D84))&gt;0</formula>
    </cfRule>
  </conditionalFormatting>
  <conditionalFormatting sqref="D88:G88">
    <cfRule type="notContainsBlanks" dxfId="62" priority="41">
      <formula>LEN(TRIM(D88))&gt;0</formula>
    </cfRule>
  </conditionalFormatting>
  <conditionalFormatting sqref="D90:G90 D92:G93">
    <cfRule type="notContainsBlanks" dxfId="61" priority="39">
      <formula>LEN(TRIM(D90))&gt;0</formula>
    </cfRule>
  </conditionalFormatting>
  <conditionalFormatting sqref="D94:G94">
    <cfRule type="notContainsBlanks" dxfId="60" priority="36">
      <formula>LEN(TRIM(D94))&gt;0</formula>
    </cfRule>
  </conditionalFormatting>
  <conditionalFormatting sqref="D91:G91">
    <cfRule type="notContainsBlanks" dxfId="59" priority="38">
      <formula>LEN(TRIM(D91))&gt;0</formula>
    </cfRule>
  </conditionalFormatting>
  <conditionalFormatting sqref="D95:G95">
    <cfRule type="notContainsBlanks" dxfId="58" priority="37">
      <formula>LEN(TRIM(D95))&gt;0</formula>
    </cfRule>
  </conditionalFormatting>
  <conditionalFormatting sqref="D97:G97 D99:G100">
    <cfRule type="notContainsBlanks" dxfId="57" priority="35">
      <formula>LEN(TRIM(D97))&gt;0</formula>
    </cfRule>
  </conditionalFormatting>
  <conditionalFormatting sqref="D101:G101">
    <cfRule type="notContainsBlanks" dxfId="56" priority="32">
      <formula>LEN(TRIM(D101))&gt;0</formula>
    </cfRule>
  </conditionalFormatting>
  <conditionalFormatting sqref="D98:G98">
    <cfRule type="notContainsBlanks" dxfId="55" priority="34">
      <formula>LEN(TRIM(D98))&gt;0</formula>
    </cfRule>
  </conditionalFormatting>
  <conditionalFormatting sqref="D102:G102">
    <cfRule type="notContainsBlanks" dxfId="54" priority="33">
      <formula>LEN(TRIM(D102))&gt;0</formula>
    </cfRule>
  </conditionalFormatting>
  <conditionalFormatting sqref="D104:G104 D106:G107">
    <cfRule type="notContainsBlanks" dxfId="53" priority="31">
      <formula>LEN(TRIM(D104))&gt;0</formula>
    </cfRule>
  </conditionalFormatting>
  <conditionalFormatting sqref="D108:G108">
    <cfRule type="notContainsBlanks" dxfId="52" priority="28">
      <formula>LEN(TRIM(D108))&gt;0</formula>
    </cfRule>
  </conditionalFormatting>
  <conditionalFormatting sqref="D105:G105">
    <cfRule type="notContainsBlanks" dxfId="51" priority="30">
      <formula>LEN(TRIM(D105))&gt;0</formula>
    </cfRule>
  </conditionalFormatting>
  <conditionalFormatting sqref="D109:G109">
    <cfRule type="notContainsBlanks" dxfId="50" priority="29">
      <formula>LEN(TRIM(D109))&gt;0</formula>
    </cfRule>
  </conditionalFormatting>
  <conditionalFormatting sqref="D111:G111 D113:G114">
    <cfRule type="notContainsBlanks" dxfId="49" priority="27">
      <formula>LEN(TRIM(D111))&gt;0</formula>
    </cfRule>
  </conditionalFormatting>
  <conditionalFormatting sqref="D115:G115">
    <cfRule type="notContainsBlanks" dxfId="48" priority="24">
      <formula>LEN(TRIM(D115))&gt;0</formula>
    </cfRule>
  </conditionalFormatting>
  <conditionalFormatting sqref="D112:G112">
    <cfRule type="notContainsBlanks" dxfId="47" priority="26">
      <formula>LEN(TRIM(D112))&gt;0</formula>
    </cfRule>
  </conditionalFormatting>
  <conditionalFormatting sqref="D116:G116">
    <cfRule type="notContainsBlanks" dxfId="46" priority="25">
      <formula>LEN(TRIM(D116))&gt;0</formula>
    </cfRule>
  </conditionalFormatting>
  <conditionalFormatting sqref="D118:G118 D120:G121">
    <cfRule type="notContainsBlanks" dxfId="45" priority="23">
      <formula>LEN(TRIM(D118))&gt;0</formula>
    </cfRule>
  </conditionalFormatting>
  <conditionalFormatting sqref="D122:G122">
    <cfRule type="notContainsBlanks" dxfId="44" priority="20">
      <formula>LEN(TRIM(D122))&gt;0</formula>
    </cfRule>
  </conditionalFormatting>
  <conditionalFormatting sqref="D119:G119">
    <cfRule type="notContainsBlanks" dxfId="43" priority="22">
      <formula>LEN(TRIM(D119))&gt;0</formula>
    </cfRule>
  </conditionalFormatting>
  <conditionalFormatting sqref="D123:G123">
    <cfRule type="notContainsBlanks" dxfId="42" priority="21">
      <formula>LEN(TRIM(D123))&gt;0</formula>
    </cfRule>
  </conditionalFormatting>
  <conditionalFormatting sqref="D132:G132 D136:G136">
    <cfRule type="notContainsBlanks" dxfId="41" priority="19">
      <formula>LEN(TRIM(D132))&gt;0</formula>
    </cfRule>
  </conditionalFormatting>
  <conditionalFormatting sqref="D137:G137">
    <cfRule type="notContainsBlanks" dxfId="40" priority="16">
      <formula>LEN(TRIM(D137))&gt;0</formula>
    </cfRule>
  </conditionalFormatting>
  <conditionalFormatting sqref="D133:G133">
    <cfRule type="notContainsBlanks" dxfId="39" priority="18">
      <formula>LEN(TRIM(D133))&gt;0</formula>
    </cfRule>
  </conditionalFormatting>
  <conditionalFormatting sqref="D138:G138">
    <cfRule type="notContainsBlanks" dxfId="38" priority="17">
      <formula>LEN(TRIM(D138))&gt;0</formula>
    </cfRule>
  </conditionalFormatting>
  <conditionalFormatting sqref="D125:G125 D127:G128">
    <cfRule type="notContainsBlanks" dxfId="37" priority="15">
      <formula>LEN(TRIM(D125))&gt;0</formula>
    </cfRule>
  </conditionalFormatting>
  <conditionalFormatting sqref="D129:G129">
    <cfRule type="notContainsBlanks" dxfId="36" priority="12">
      <formula>LEN(TRIM(D129))&gt;0</formula>
    </cfRule>
  </conditionalFormatting>
  <conditionalFormatting sqref="D126:G126">
    <cfRule type="notContainsBlanks" dxfId="35" priority="14">
      <formula>LEN(TRIM(D126))&gt;0</formula>
    </cfRule>
  </conditionalFormatting>
  <conditionalFormatting sqref="D130:G130">
    <cfRule type="notContainsBlanks" dxfId="34" priority="13">
      <formula>LEN(TRIM(D130))&gt;0</formula>
    </cfRule>
  </conditionalFormatting>
  <conditionalFormatting sqref="D139:G139">
    <cfRule type="notContainsBlanks" dxfId="33" priority="10">
      <formula>LEN(TRIM(D139))&gt;0</formula>
    </cfRule>
  </conditionalFormatting>
  <conditionalFormatting sqref="D140:G140">
    <cfRule type="notContainsBlanks" dxfId="32" priority="11">
      <formula>LEN(TRIM(D140))&gt;0</formula>
    </cfRule>
  </conditionalFormatting>
  <conditionalFormatting sqref="D134:G135">
    <cfRule type="notContainsBlanks" dxfId="31" priority="8">
      <formula>LEN(TRIM(D134))&gt;0</formula>
    </cfRule>
  </conditionalFormatting>
  <conditionalFormatting sqref="B72">
    <cfRule type="notContainsBlanks" dxfId="30" priority="7">
      <formula>LEN(TRIM(B72))&gt;0</formula>
    </cfRule>
  </conditionalFormatting>
  <conditionalFormatting sqref="B79">
    <cfRule type="notContainsBlanks" dxfId="29" priority="6">
      <formula>LEN(TRIM(B79))&gt;0</formula>
    </cfRule>
  </conditionalFormatting>
  <conditionalFormatting sqref="B86">
    <cfRule type="notContainsBlanks" dxfId="28" priority="5">
      <formula>LEN(TRIM(B86))&gt;0</formula>
    </cfRule>
  </conditionalFormatting>
  <conditionalFormatting sqref="B93">
    <cfRule type="notContainsBlanks" dxfId="27" priority="4">
      <formula>LEN(TRIM(B93))&gt;0</formula>
    </cfRule>
  </conditionalFormatting>
  <conditionalFormatting sqref="B100">
    <cfRule type="notContainsBlanks" dxfId="26" priority="3">
      <formula>LEN(TRIM(B100))&gt;0</formula>
    </cfRule>
  </conditionalFormatting>
  <conditionalFormatting sqref="B58">
    <cfRule type="notContainsBlanks" dxfId="25" priority="2">
      <formula>LEN(TRIM(B58))&gt;0</formula>
    </cfRule>
  </conditionalFormatting>
  <conditionalFormatting sqref="B65">
    <cfRule type="notContainsBlanks" dxfId="24" priority="1">
      <formula>LEN(TRIM(B65))&gt;0</formula>
    </cfRule>
  </conditionalFormatting>
  <pageMargins left="0.7" right="0.7" top="0.75" bottom="0.75" header="0.3" footer="0.3"/>
  <pageSetup paperSize="9" scale="30" orientation="portrait" horizontalDpi="4294967293"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C75F6-ABF3-4135-BB3C-F79FFDAED49D}">
  <sheetPr>
    <tabColor theme="2"/>
  </sheetPr>
  <dimension ref="A1:C138"/>
  <sheetViews>
    <sheetView showGridLines="0" view="pageBreakPreview" zoomScale="76" zoomScaleNormal="100" zoomScaleSheetLayoutView="85" workbookViewId="0">
      <selection activeCell="B138" sqref="B138:C138"/>
    </sheetView>
  </sheetViews>
  <sheetFormatPr baseColWidth="10" defaultColWidth="11.44140625" defaultRowHeight="14.4"/>
  <cols>
    <col min="1" max="1" width="21" style="8" customWidth="1"/>
    <col min="2" max="2" width="69.6640625" style="8" customWidth="1"/>
    <col min="3" max="3" width="32.44140625" style="8" customWidth="1"/>
    <col min="4" max="16384" width="11.44140625" style="8"/>
  </cols>
  <sheetData>
    <row r="1" spans="1:3" ht="23.1" customHeight="1"/>
    <row r="2" spans="1:3" ht="57.6" customHeight="1">
      <c r="B2" s="134"/>
    </row>
    <row r="3" spans="1:3" ht="21" customHeight="1">
      <c r="A3" s="848" t="s">
        <v>489</v>
      </c>
      <c r="B3" s="849"/>
      <c r="C3" s="354" t="str">
        <f>Instructions!C2</f>
        <v>XXXXXX</v>
      </c>
    </row>
    <row r="4" spans="1:3" ht="21" customHeight="1" thickBot="1"/>
    <row r="5" spans="1:3" ht="33" customHeight="1">
      <c r="A5" s="135" t="s">
        <v>470</v>
      </c>
      <c r="B5" s="139" t="s">
        <v>490</v>
      </c>
      <c r="C5" s="139" t="s">
        <v>491</v>
      </c>
    </row>
    <row r="6" spans="1:3" ht="16.350000000000001" customHeight="1">
      <c r="A6" s="247"/>
      <c r="B6" s="6" t="s">
        <v>492</v>
      </c>
      <c r="C6" s="27"/>
    </row>
    <row r="7" spans="1:3" ht="15" customHeight="1">
      <c r="A7" s="248"/>
      <c r="B7" s="6" t="s">
        <v>493</v>
      </c>
      <c r="C7" s="27"/>
    </row>
    <row r="8" spans="1:3" ht="15" customHeight="1">
      <c r="A8" s="822" t="s">
        <v>101</v>
      </c>
      <c r="B8" s="6"/>
      <c r="C8" s="27"/>
    </row>
    <row r="9" spans="1:3" ht="15" customHeight="1">
      <c r="A9" s="822"/>
      <c r="B9" s="6"/>
      <c r="C9" s="27"/>
    </row>
    <row r="10" spans="1:3" ht="15" customHeight="1">
      <c r="A10" s="248"/>
      <c r="B10" s="6"/>
      <c r="C10" s="27"/>
    </row>
    <row r="11" spans="1:3" ht="15" customHeight="1">
      <c r="A11" s="248"/>
      <c r="B11" s="6"/>
      <c r="C11" s="27"/>
    </row>
    <row r="12" spans="1:3" ht="15" customHeight="1">
      <c r="A12" s="252"/>
      <c r="B12" s="174"/>
      <c r="C12" s="177">
        <f>SUM(C6:C11)</f>
        <v>0</v>
      </c>
    </row>
    <row r="13" spans="1:3" ht="16.350000000000001" customHeight="1">
      <c r="A13" s="286"/>
      <c r="B13" s="6"/>
      <c r="C13" s="27"/>
    </row>
    <row r="14" spans="1:3" ht="15" customHeight="1">
      <c r="A14" s="286"/>
      <c r="B14" s="6"/>
      <c r="C14" s="27"/>
    </row>
    <row r="15" spans="1:3" ht="16.350000000000001" customHeight="1">
      <c r="A15" s="286"/>
      <c r="B15" s="6"/>
      <c r="C15" s="27"/>
    </row>
    <row r="16" spans="1:3" ht="15" customHeight="1">
      <c r="A16" s="823" t="s">
        <v>126</v>
      </c>
      <c r="B16" s="6"/>
      <c r="C16" s="27"/>
    </row>
    <row r="17" spans="1:3" ht="15" customHeight="1">
      <c r="A17" s="823"/>
      <c r="B17" s="6"/>
      <c r="C17" s="27"/>
    </row>
    <row r="18" spans="1:3" ht="15" customHeight="1">
      <c r="A18" s="286"/>
      <c r="B18" s="6"/>
      <c r="C18" s="27"/>
    </row>
    <row r="19" spans="1:3" ht="15" customHeight="1">
      <c r="A19" s="567"/>
      <c r="B19" s="194"/>
      <c r="C19" s="197">
        <f>SUM(C13:C18)</f>
        <v>0</v>
      </c>
    </row>
    <row r="20" spans="1:3" ht="15" customHeight="1">
      <c r="A20" s="400"/>
      <c r="B20" s="6"/>
      <c r="C20" s="27"/>
    </row>
    <row r="21" spans="1:3" ht="15" customHeight="1">
      <c r="A21" s="401"/>
      <c r="B21" s="6"/>
      <c r="C21" s="27"/>
    </row>
    <row r="22" spans="1:3" ht="15" customHeight="1">
      <c r="A22" s="401"/>
      <c r="B22" s="6"/>
      <c r="C22" s="27"/>
    </row>
    <row r="23" spans="1:3" ht="16.350000000000001" customHeight="1">
      <c r="A23" s="825" t="s">
        <v>137</v>
      </c>
      <c r="B23" s="6"/>
      <c r="C23" s="27"/>
    </row>
    <row r="24" spans="1:3" ht="15" customHeight="1">
      <c r="A24" s="825"/>
      <c r="B24" s="6"/>
      <c r="C24" s="27"/>
    </row>
    <row r="25" spans="1:3" ht="16.350000000000001" customHeight="1">
      <c r="A25" s="825"/>
      <c r="B25" s="6"/>
      <c r="C25" s="27"/>
    </row>
    <row r="26" spans="1:3" ht="15" customHeight="1">
      <c r="A26" s="570"/>
      <c r="B26" s="189"/>
      <c r="C26" s="192">
        <f>SUM(C20:C25)</f>
        <v>0</v>
      </c>
    </row>
    <row r="27" spans="1:3" ht="15" customHeight="1">
      <c r="A27" s="398"/>
      <c r="B27" s="6"/>
      <c r="C27" s="27"/>
    </row>
    <row r="28" spans="1:3" ht="16.350000000000001" customHeight="1">
      <c r="A28" s="399"/>
      <c r="B28" s="6"/>
      <c r="C28" s="27"/>
    </row>
    <row r="29" spans="1:3" ht="15" customHeight="1">
      <c r="A29" s="399"/>
      <c r="B29" s="6"/>
      <c r="C29" s="27"/>
    </row>
    <row r="30" spans="1:3" ht="15" customHeight="1">
      <c r="A30" s="824" t="s">
        <v>147</v>
      </c>
      <c r="B30" s="6"/>
      <c r="C30" s="27"/>
    </row>
    <row r="31" spans="1:3" ht="15" customHeight="1">
      <c r="A31" s="824"/>
      <c r="B31" s="6"/>
      <c r="C31" s="27"/>
    </row>
    <row r="32" spans="1:3" ht="15" customHeight="1">
      <c r="A32" s="399"/>
      <c r="B32" s="6"/>
      <c r="C32" s="27"/>
    </row>
    <row r="33" spans="1:3" ht="15" customHeight="1">
      <c r="A33" s="573"/>
      <c r="B33" s="672"/>
      <c r="C33" s="675">
        <f>SUM(C27:C32)</f>
        <v>0</v>
      </c>
    </row>
    <row r="34" spans="1:3" ht="16.350000000000001" customHeight="1">
      <c r="A34" s="406"/>
      <c r="B34" s="6"/>
      <c r="C34" s="27"/>
    </row>
    <row r="35" spans="1:3" ht="15" customHeight="1">
      <c r="A35" s="405"/>
      <c r="B35" s="6"/>
      <c r="C35" s="27"/>
    </row>
    <row r="36" spans="1:3" ht="16.350000000000001" customHeight="1">
      <c r="A36" s="405"/>
      <c r="B36" s="6"/>
      <c r="C36" s="27"/>
    </row>
    <row r="37" spans="1:3" ht="15" customHeight="1">
      <c r="A37" s="826" t="s">
        <v>160</v>
      </c>
      <c r="B37" s="6"/>
      <c r="C37" s="27"/>
    </row>
    <row r="38" spans="1:3" ht="15" customHeight="1">
      <c r="A38" s="826"/>
      <c r="B38" s="6"/>
      <c r="C38" s="27"/>
    </row>
    <row r="39" spans="1:3" ht="15" customHeight="1">
      <c r="A39" s="405"/>
      <c r="B39" s="6"/>
      <c r="C39" s="27"/>
    </row>
    <row r="40" spans="1:3" ht="15" customHeight="1">
      <c r="A40" s="407"/>
      <c r="B40" s="184"/>
      <c r="C40" s="187">
        <f>SUM(C34:C39)</f>
        <v>0</v>
      </c>
    </row>
    <row r="41" spans="1:3" ht="15" customHeight="1">
      <c r="A41" s="409"/>
      <c r="B41" s="6"/>
      <c r="C41" s="27"/>
    </row>
    <row r="42" spans="1:3" ht="15" customHeight="1">
      <c r="A42" s="409"/>
      <c r="B42" s="6"/>
      <c r="C42" s="27"/>
    </row>
    <row r="43" spans="1:3" ht="15" customHeight="1">
      <c r="A43" s="409"/>
      <c r="B43" s="6"/>
      <c r="C43" s="27"/>
    </row>
    <row r="44" spans="1:3" ht="15" customHeight="1">
      <c r="A44" s="827" t="s">
        <v>170</v>
      </c>
      <c r="B44" s="6"/>
      <c r="C44" s="27"/>
    </row>
    <row r="45" spans="1:3" ht="15" customHeight="1">
      <c r="A45" s="828"/>
      <c r="B45" s="6"/>
      <c r="C45" s="27"/>
    </row>
    <row r="46" spans="1:3" ht="16.350000000000001" customHeight="1">
      <c r="A46" s="409"/>
      <c r="B46" s="6"/>
      <c r="C46" s="27"/>
    </row>
    <row r="47" spans="1:3" ht="15" customHeight="1">
      <c r="A47" s="581"/>
      <c r="B47" s="677"/>
      <c r="C47" s="680">
        <f>SUM(C41:C46)</f>
        <v>0</v>
      </c>
    </row>
    <row r="48" spans="1:3" ht="16.350000000000001" customHeight="1">
      <c r="A48" s="414"/>
      <c r="B48" s="6"/>
      <c r="C48" s="27"/>
    </row>
    <row r="49" spans="1:3" ht="15" customHeight="1">
      <c r="A49" s="415"/>
      <c r="B49" s="6"/>
      <c r="C49" s="27"/>
    </row>
    <row r="50" spans="1:3" ht="15" customHeight="1">
      <c r="A50" s="415"/>
      <c r="B50" s="6"/>
      <c r="C50" s="27"/>
    </row>
    <row r="51" spans="1:3" ht="15" customHeight="1">
      <c r="A51" s="832" t="s">
        <v>184</v>
      </c>
      <c r="B51" s="6"/>
      <c r="C51" s="27"/>
    </row>
    <row r="52" spans="1:3" ht="15" customHeight="1">
      <c r="A52" s="832"/>
      <c r="B52" s="6"/>
      <c r="C52" s="27"/>
    </row>
    <row r="53" spans="1:3" ht="15" customHeight="1">
      <c r="A53" s="415"/>
      <c r="B53" s="6"/>
      <c r="C53" s="27"/>
    </row>
    <row r="54" spans="1:3" ht="15" customHeight="1">
      <c r="A54" s="416"/>
      <c r="B54" s="682"/>
      <c r="C54" s="685">
        <f>SUM(C48:C53)</f>
        <v>0</v>
      </c>
    </row>
    <row r="55" spans="1:3" ht="15" customHeight="1">
      <c r="A55" s="261"/>
      <c r="B55" s="6"/>
      <c r="C55" s="27"/>
    </row>
    <row r="56" spans="1:3" ht="15" customHeight="1">
      <c r="A56" s="262"/>
      <c r="B56" s="6"/>
      <c r="C56" s="27"/>
    </row>
    <row r="57" spans="1:3" ht="15" customHeight="1">
      <c r="A57" s="262"/>
      <c r="B57" s="6"/>
      <c r="C57" s="27"/>
    </row>
    <row r="58" spans="1:3" ht="16.350000000000001" customHeight="1">
      <c r="A58" s="833" t="s">
        <v>245</v>
      </c>
      <c r="B58" s="6"/>
      <c r="C58" s="27"/>
    </row>
    <row r="59" spans="1:3" ht="15" customHeight="1">
      <c r="A59" s="833"/>
      <c r="B59" s="6"/>
      <c r="C59" s="27"/>
    </row>
    <row r="60" spans="1:3" ht="16.350000000000001" customHeight="1">
      <c r="A60" s="262"/>
      <c r="B60" s="6"/>
      <c r="C60" s="27"/>
    </row>
    <row r="61" spans="1:3" ht="15" customHeight="1">
      <c r="A61" s="263"/>
      <c r="B61" s="204"/>
      <c r="C61" s="207">
        <f>SUM(C55:C60)</f>
        <v>0</v>
      </c>
    </row>
    <row r="62" spans="1:3" ht="15" customHeight="1">
      <c r="A62" s="270"/>
      <c r="B62" s="6"/>
      <c r="C62" s="27"/>
    </row>
    <row r="63" spans="1:3" ht="15" customHeight="1">
      <c r="A63" s="271"/>
      <c r="B63" s="6"/>
      <c r="C63" s="27"/>
    </row>
    <row r="64" spans="1:3" ht="15" customHeight="1">
      <c r="A64" s="271"/>
      <c r="B64" s="6"/>
      <c r="C64" s="27"/>
    </row>
    <row r="65" spans="1:3" ht="15" customHeight="1">
      <c r="A65" s="834" t="s">
        <v>258</v>
      </c>
      <c r="B65" s="6"/>
      <c r="C65" s="27"/>
    </row>
    <row r="66" spans="1:3" ht="15" customHeight="1">
      <c r="A66" s="834"/>
      <c r="B66" s="6"/>
      <c r="C66" s="27"/>
    </row>
    <row r="67" spans="1:3" ht="15" customHeight="1">
      <c r="A67" s="271"/>
      <c r="B67" s="6"/>
      <c r="C67" s="27"/>
    </row>
    <row r="68" spans="1:3" ht="15" customHeight="1">
      <c r="A68" s="597"/>
      <c r="B68" s="687"/>
      <c r="C68" s="690">
        <f>SUM(C62:C67)</f>
        <v>0</v>
      </c>
    </row>
    <row r="69" spans="1:3" ht="15" customHeight="1">
      <c r="A69" s="275"/>
      <c r="B69" s="6"/>
      <c r="C69" s="27"/>
    </row>
    <row r="70" spans="1:3" ht="16.350000000000001" customHeight="1">
      <c r="A70" s="276"/>
      <c r="B70" s="6"/>
      <c r="C70" s="27"/>
    </row>
    <row r="71" spans="1:3" ht="15" customHeight="1">
      <c r="A71" s="276"/>
      <c r="B71" s="6"/>
      <c r="C71" s="27"/>
    </row>
    <row r="72" spans="1:3" ht="16.350000000000001" customHeight="1">
      <c r="A72" s="837" t="s">
        <v>281</v>
      </c>
      <c r="B72" s="6"/>
      <c r="C72" s="27"/>
    </row>
    <row r="73" spans="1:3" ht="15" customHeight="1">
      <c r="A73" s="829"/>
      <c r="B73" s="6"/>
      <c r="C73" s="27"/>
    </row>
    <row r="74" spans="1:3" ht="15" customHeight="1">
      <c r="A74" s="276"/>
      <c r="B74" s="6"/>
      <c r="C74" s="27"/>
    </row>
    <row r="75" spans="1:3" ht="15" customHeight="1">
      <c r="A75" s="277"/>
      <c r="B75" s="199"/>
      <c r="C75" s="202">
        <f>SUM(C69:C74)</f>
        <v>0</v>
      </c>
    </row>
    <row r="76" spans="1:3" ht="15" customHeight="1">
      <c r="A76" s="281"/>
      <c r="B76" s="6"/>
      <c r="C76" s="27"/>
    </row>
    <row r="77" spans="1:3" ht="15" customHeight="1">
      <c r="A77" s="282"/>
      <c r="B77" s="6"/>
      <c r="C77" s="27"/>
    </row>
    <row r="78" spans="1:3" ht="15" customHeight="1">
      <c r="A78" s="821" t="s">
        <v>285</v>
      </c>
      <c r="B78" s="6"/>
      <c r="C78" s="27"/>
    </row>
    <row r="79" spans="1:3" ht="15" customHeight="1">
      <c r="A79" s="821"/>
      <c r="B79" s="6"/>
      <c r="C79" s="27"/>
    </row>
    <row r="80" spans="1:3" ht="15" customHeight="1">
      <c r="A80" s="821"/>
      <c r="B80" s="6"/>
      <c r="C80" s="27"/>
    </row>
    <row r="81" spans="1:3" ht="15" customHeight="1">
      <c r="A81" s="282"/>
      <c r="B81" s="6"/>
      <c r="C81" s="27"/>
    </row>
    <row r="82" spans="1:3" ht="16.350000000000001" customHeight="1">
      <c r="A82" s="608"/>
      <c r="B82" s="692"/>
      <c r="C82" s="695">
        <f>SUM(C76:C81)</f>
        <v>0</v>
      </c>
    </row>
    <row r="83" spans="1:3" ht="15" customHeight="1">
      <c r="A83" s="433"/>
      <c r="B83" s="6"/>
      <c r="C83" s="27"/>
    </row>
    <row r="84" spans="1:3" ht="16.350000000000001" customHeight="1">
      <c r="A84" s="434"/>
      <c r="B84" s="6"/>
      <c r="C84" s="27"/>
    </row>
    <row r="85" spans="1:3" ht="15" customHeight="1">
      <c r="A85" s="816" t="s">
        <v>315</v>
      </c>
      <c r="B85" s="6"/>
      <c r="C85" s="27"/>
    </row>
    <row r="86" spans="1:3" ht="15" customHeight="1">
      <c r="A86" s="816"/>
      <c r="B86" s="6"/>
      <c r="C86" s="27"/>
    </row>
    <row r="87" spans="1:3" ht="15" customHeight="1">
      <c r="A87" s="434"/>
      <c r="B87" s="6"/>
      <c r="C87" s="27"/>
    </row>
    <row r="88" spans="1:3" ht="15" customHeight="1">
      <c r="A88" s="434"/>
      <c r="B88" s="6"/>
      <c r="C88" s="27"/>
    </row>
    <row r="89" spans="1:3" ht="15" customHeight="1">
      <c r="A89" s="614"/>
      <c r="B89" s="697"/>
      <c r="C89" s="700">
        <f>SUM(C83:C88)</f>
        <v>0</v>
      </c>
    </row>
    <row r="90" spans="1:3" ht="15" customHeight="1">
      <c r="A90" s="448"/>
      <c r="B90" s="6"/>
      <c r="C90" s="27"/>
    </row>
    <row r="91" spans="1:3" ht="15" customHeight="1">
      <c r="A91" s="449"/>
      <c r="B91" s="6"/>
      <c r="C91" s="27"/>
    </row>
    <row r="92" spans="1:3" ht="15" customHeight="1">
      <c r="A92" s="817" t="s">
        <v>331</v>
      </c>
      <c r="B92" s="6"/>
      <c r="C92" s="27"/>
    </row>
    <row r="93" spans="1:3" ht="15" customHeight="1">
      <c r="A93" s="817"/>
      <c r="B93" s="6"/>
      <c r="C93" s="27"/>
    </row>
    <row r="94" spans="1:3" ht="15" customHeight="1">
      <c r="A94" s="449"/>
      <c r="B94" s="6"/>
      <c r="C94" s="27"/>
    </row>
    <row r="95" spans="1:3" ht="16.350000000000001" customHeight="1">
      <c r="A95" s="449"/>
      <c r="B95" s="6"/>
      <c r="C95" s="27"/>
    </row>
    <row r="96" spans="1:3" ht="15" customHeight="1">
      <c r="A96" s="620"/>
      <c r="B96" s="702"/>
      <c r="C96" s="705">
        <f>SUM(C90:C95)</f>
        <v>0</v>
      </c>
    </row>
    <row r="97" spans="1:3" ht="16.350000000000001" customHeight="1">
      <c r="A97" s="253"/>
      <c r="B97" s="6"/>
      <c r="C97" s="27"/>
    </row>
    <row r="98" spans="1:3" ht="15" customHeight="1">
      <c r="A98" s="253"/>
      <c r="B98" s="6"/>
      <c r="C98" s="27"/>
    </row>
    <row r="99" spans="1:3" ht="15" customHeight="1">
      <c r="A99" s="818" t="s">
        <v>393</v>
      </c>
      <c r="B99" s="6"/>
      <c r="C99" s="27"/>
    </row>
    <row r="100" spans="1:3" ht="15" customHeight="1">
      <c r="A100" s="818"/>
      <c r="B100" s="6"/>
      <c r="C100" s="27"/>
    </row>
    <row r="101" spans="1:3" ht="15" customHeight="1">
      <c r="A101" s="818"/>
      <c r="B101" s="6"/>
      <c r="C101" s="27"/>
    </row>
    <row r="102" spans="1:3" ht="15" customHeight="1">
      <c r="A102" s="253"/>
      <c r="B102" s="6"/>
      <c r="C102" s="27"/>
    </row>
    <row r="103" spans="1:3" ht="15" customHeight="1">
      <c r="A103" s="254"/>
      <c r="B103" s="179"/>
      <c r="C103" s="182">
        <f>SUM(C97:C102)</f>
        <v>0</v>
      </c>
    </row>
    <row r="104" spans="1:3" ht="15" customHeight="1">
      <c r="A104" s="150"/>
      <c r="B104" s="6"/>
      <c r="C104" s="27"/>
    </row>
    <row r="105" spans="1:3" ht="15" customHeight="1">
      <c r="A105" s="151"/>
      <c r="B105" s="6"/>
      <c r="C105" s="27"/>
    </row>
    <row r="106" spans="1:3" ht="15" customHeight="1">
      <c r="A106" s="151"/>
      <c r="B106" s="6"/>
      <c r="C106" s="27"/>
    </row>
    <row r="107" spans="1:3" ht="15" customHeight="1">
      <c r="A107" s="819" t="s">
        <v>339</v>
      </c>
      <c r="B107" s="6"/>
      <c r="C107" s="27"/>
    </row>
    <row r="108" spans="1:3" ht="16.350000000000001" customHeight="1">
      <c r="A108" s="819"/>
      <c r="B108" s="6"/>
      <c r="C108" s="27"/>
    </row>
    <row r="109" spans="1:3" ht="15" customHeight="1">
      <c r="A109" s="151"/>
      <c r="B109" s="6"/>
      <c r="C109" s="27"/>
    </row>
    <row r="110" spans="1:3" ht="16.350000000000001" customHeight="1">
      <c r="A110" s="152"/>
      <c r="B110" s="154"/>
      <c r="C110" s="157">
        <f>SUM(C104:C109)</f>
        <v>0</v>
      </c>
    </row>
    <row r="111" spans="1:3" ht="15" customHeight="1">
      <c r="A111" s="441"/>
      <c r="B111" s="6"/>
      <c r="C111" s="27"/>
    </row>
    <row r="112" spans="1:3" ht="15" customHeight="1">
      <c r="A112" s="442"/>
      <c r="B112" s="6"/>
      <c r="C112" s="27"/>
    </row>
    <row r="113" spans="1:3" ht="15" customHeight="1">
      <c r="A113" s="820" t="s">
        <v>353</v>
      </c>
      <c r="B113" s="6"/>
      <c r="C113" s="27"/>
    </row>
    <row r="114" spans="1:3" ht="15" customHeight="1">
      <c r="A114" s="820"/>
      <c r="B114" s="6"/>
      <c r="C114" s="27"/>
    </row>
    <row r="115" spans="1:3" ht="15" customHeight="1">
      <c r="A115" s="442"/>
      <c r="B115" s="6"/>
      <c r="C115" s="27"/>
    </row>
    <row r="116" spans="1:3" ht="15" customHeight="1">
      <c r="A116" s="442"/>
      <c r="B116" s="6"/>
      <c r="C116" s="27"/>
    </row>
    <row r="117" spans="1:3" ht="15" customHeight="1">
      <c r="A117" s="443"/>
      <c r="B117" s="707"/>
      <c r="C117" s="710">
        <f>SUM(C111:C116)</f>
        <v>0</v>
      </c>
    </row>
    <row r="118" spans="1:3" ht="15" customHeight="1">
      <c r="A118" s="445"/>
      <c r="B118" s="6"/>
      <c r="C118" s="27"/>
    </row>
    <row r="119" spans="1:3" ht="15" customHeight="1">
      <c r="A119" s="446"/>
      <c r="B119" s="6"/>
      <c r="C119" s="27"/>
    </row>
    <row r="120" spans="1:3" ht="16.350000000000001" customHeight="1">
      <c r="A120" s="451" t="s">
        <v>354</v>
      </c>
      <c r="B120" s="6"/>
      <c r="C120" s="27"/>
    </row>
    <row r="121" spans="1:3" ht="15" customHeight="1">
      <c r="A121" s="451" t="s">
        <v>394</v>
      </c>
      <c r="B121" s="6"/>
      <c r="C121" s="27"/>
    </row>
    <row r="122" spans="1:3" ht="16.350000000000001" customHeight="1">
      <c r="A122" s="446"/>
      <c r="B122" s="6"/>
      <c r="C122" s="27"/>
    </row>
    <row r="123" spans="1:3" ht="15" customHeight="1">
      <c r="A123" s="446"/>
      <c r="B123" s="6"/>
      <c r="C123" s="27"/>
    </row>
    <row r="124" spans="1:3" ht="15" customHeight="1">
      <c r="A124" s="641"/>
      <c r="B124" s="712"/>
      <c r="C124" s="715">
        <f>SUM(C118:C123)</f>
        <v>0</v>
      </c>
    </row>
    <row r="125" spans="1:3" ht="15" customHeight="1">
      <c r="A125" s="141"/>
      <c r="B125" s="6"/>
      <c r="C125" s="27"/>
    </row>
    <row r="126" spans="1:3" ht="15" customHeight="1">
      <c r="A126" s="142"/>
      <c r="B126" s="6"/>
      <c r="C126" s="27"/>
    </row>
    <row r="127" spans="1:3" ht="15" customHeight="1">
      <c r="A127" s="142" t="s">
        <v>363</v>
      </c>
      <c r="B127" s="6"/>
      <c r="C127" s="27"/>
    </row>
    <row r="128" spans="1:3" ht="15" customHeight="1">
      <c r="A128" s="142" t="s">
        <v>395</v>
      </c>
      <c r="B128" s="6"/>
      <c r="C128" s="27"/>
    </row>
    <row r="129" spans="1:3" ht="15" customHeight="1">
      <c r="A129" s="142"/>
      <c r="B129" s="6"/>
      <c r="C129" s="27"/>
    </row>
    <row r="130" spans="1:3" ht="15" customHeight="1">
      <c r="A130" s="142"/>
      <c r="B130" s="6"/>
      <c r="C130" s="27"/>
    </row>
    <row r="131" spans="1:3" ht="15" customHeight="1">
      <c r="A131" s="670"/>
      <c r="B131" s="159"/>
      <c r="C131" s="162">
        <f>SUM(C125:C130)</f>
        <v>0</v>
      </c>
    </row>
    <row r="132" spans="1:3" ht="15" customHeight="1">
      <c r="A132" s="750"/>
      <c r="B132" s="6"/>
      <c r="C132" s="27"/>
    </row>
    <row r="133" spans="1:3" ht="15" customHeight="1">
      <c r="A133" s="751"/>
      <c r="B133" s="6"/>
      <c r="C133" s="27"/>
    </row>
    <row r="134" spans="1:3" ht="15" customHeight="1">
      <c r="A134" s="756" t="s">
        <v>375</v>
      </c>
      <c r="B134" s="6"/>
      <c r="C134" s="27"/>
    </row>
    <row r="135" spans="1:3" ht="15" customHeight="1">
      <c r="A135" s="751"/>
      <c r="B135" s="6"/>
      <c r="C135" s="27"/>
    </row>
    <row r="136" spans="1:3" ht="15" customHeight="1">
      <c r="A136" s="751"/>
      <c r="B136" s="6"/>
      <c r="C136" s="27"/>
    </row>
    <row r="137" spans="1:3" ht="15" customHeight="1">
      <c r="A137" s="751"/>
      <c r="B137" s="6"/>
      <c r="C137" s="27"/>
    </row>
    <row r="138" spans="1:3" ht="15" customHeight="1">
      <c r="A138" s="767"/>
      <c r="B138" s="769"/>
      <c r="C138" s="772">
        <f>SUM(C132:C137)</f>
        <v>0</v>
      </c>
    </row>
  </sheetData>
  <sheetProtection selectLockedCells="1" sort="0" autoFilter="0"/>
  <mergeCells count="17">
    <mergeCell ref="A113:A114"/>
    <mergeCell ref="A37:A38"/>
    <mergeCell ref="A44:A45"/>
    <mergeCell ref="A51:A52"/>
    <mergeCell ref="A58:A59"/>
    <mergeCell ref="A65:A66"/>
    <mergeCell ref="A72:A73"/>
    <mergeCell ref="A78:A80"/>
    <mergeCell ref="A85:A86"/>
    <mergeCell ref="A92:A93"/>
    <mergeCell ref="A99:A101"/>
    <mergeCell ref="A107:A108"/>
    <mergeCell ref="A3:B3"/>
    <mergeCell ref="A8:A9"/>
    <mergeCell ref="A16:A17"/>
    <mergeCell ref="A23:A25"/>
    <mergeCell ref="A30:A31"/>
  </mergeCells>
  <conditionalFormatting sqref="C6:C11 C13:C18 C20:C25 C27:C32 C34:C39 C41:C46 C48:C53 C55:C60 C62:C67 C69:C74 C76:C81 C83:C88 C90:C95 C97:C102 C104:C109 C111:C116 C118:C123 C132:C137">
    <cfRule type="notContainsBlanks" dxfId="23" priority="95">
      <formula>LEN(TRIM(C6))&gt;0</formula>
    </cfRule>
  </conditionalFormatting>
  <conditionalFormatting sqref="B8:B11">
    <cfRule type="notContainsBlanks" dxfId="22" priority="21">
      <formula>LEN(TRIM(B8))&gt;0</formula>
    </cfRule>
  </conditionalFormatting>
  <conditionalFormatting sqref="B13:B18">
    <cfRule type="notContainsBlanks" dxfId="21" priority="20">
      <formula>LEN(TRIM(B13))&gt;0</formula>
    </cfRule>
  </conditionalFormatting>
  <conditionalFormatting sqref="B20:B25">
    <cfRule type="notContainsBlanks" dxfId="20" priority="19">
      <formula>LEN(TRIM(B20))&gt;0</formula>
    </cfRule>
  </conditionalFormatting>
  <conditionalFormatting sqref="B27:B32">
    <cfRule type="notContainsBlanks" dxfId="19" priority="18">
      <formula>LEN(TRIM(B27))&gt;0</formula>
    </cfRule>
  </conditionalFormatting>
  <conditionalFormatting sqref="B34:B39">
    <cfRule type="notContainsBlanks" dxfId="18" priority="17">
      <formula>LEN(TRIM(B34))&gt;0</formula>
    </cfRule>
  </conditionalFormatting>
  <conditionalFormatting sqref="B41:B46">
    <cfRule type="notContainsBlanks" dxfId="17" priority="16">
      <formula>LEN(TRIM(B41))&gt;0</formula>
    </cfRule>
  </conditionalFormatting>
  <conditionalFormatting sqref="B48:B53">
    <cfRule type="notContainsBlanks" dxfId="16" priority="15">
      <formula>LEN(TRIM(B48))&gt;0</formula>
    </cfRule>
  </conditionalFormatting>
  <conditionalFormatting sqref="B55:B60">
    <cfRule type="notContainsBlanks" dxfId="15" priority="14">
      <formula>LEN(TRIM(B55))&gt;0</formula>
    </cfRule>
  </conditionalFormatting>
  <conditionalFormatting sqref="B62:B67">
    <cfRule type="notContainsBlanks" dxfId="14" priority="13">
      <formula>LEN(TRIM(B62))&gt;0</formula>
    </cfRule>
  </conditionalFormatting>
  <conditionalFormatting sqref="B69:B74">
    <cfRule type="notContainsBlanks" dxfId="13" priority="12">
      <formula>LEN(TRIM(B69))&gt;0</formula>
    </cfRule>
  </conditionalFormatting>
  <conditionalFormatting sqref="B76:B81">
    <cfRule type="notContainsBlanks" dxfId="12" priority="11">
      <formula>LEN(TRIM(B76))&gt;0</formula>
    </cfRule>
  </conditionalFormatting>
  <conditionalFormatting sqref="B83:B88">
    <cfRule type="notContainsBlanks" dxfId="11" priority="10">
      <formula>LEN(TRIM(B83))&gt;0</formula>
    </cfRule>
  </conditionalFormatting>
  <conditionalFormatting sqref="B90:B95">
    <cfRule type="notContainsBlanks" dxfId="10" priority="9">
      <formula>LEN(TRIM(B90))&gt;0</formula>
    </cfRule>
  </conditionalFormatting>
  <conditionalFormatting sqref="B97:B102">
    <cfRule type="notContainsBlanks" dxfId="9" priority="8">
      <formula>LEN(TRIM(B97))&gt;0</formula>
    </cfRule>
  </conditionalFormatting>
  <conditionalFormatting sqref="B104:B109">
    <cfRule type="notContainsBlanks" dxfId="8" priority="7">
      <formula>LEN(TRIM(B104))&gt;0</formula>
    </cfRule>
  </conditionalFormatting>
  <conditionalFormatting sqref="B111:B116">
    <cfRule type="notContainsBlanks" dxfId="7" priority="6">
      <formula>LEN(TRIM(B111))&gt;0</formula>
    </cfRule>
  </conditionalFormatting>
  <conditionalFormatting sqref="B118:B123">
    <cfRule type="notContainsBlanks" dxfId="6" priority="5">
      <formula>LEN(TRIM(B118))&gt;0</formula>
    </cfRule>
  </conditionalFormatting>
  <conditionalFormatting sqref="B132:B137">
    <cfRule type="notContainsBlanks" dxfId="5" priority="4">
      <formula>LEN(TRIM(B132))&gt;0</formula>
    </cfRule>
  </conditionalFormatting>
  <conditionalFormatting sqref="B6:B7">
    <cfRule type="notContainsBlanks" dxfId="4" priority="3">
      <formula>LEN(TRIM(B6))&gt;0</formula>
    </cfRule>
  </conditionalFormatting>
  <conditionalFormatting sqref="C125:C130">
    <cfRule type="notContainsBlanks" dxfId="3" priority="2">
      <formula>LEN(TRIM(C125))&gt;0</formula>
    </cfRule>
  </conditionalFormatting>
  <conditionalFormatting sqref="B125:B130">
    <cfRule type="notContainsBlanks" dxfId="2" priority="1">
      <formula>LEN(TRIM(B125))&gt;0</formula>
    </cfRule>
  </conditionalFormatting>
  <pageMargins left="0.7" right="0.7" top="0.75" bottom="0.75" header="0.3" footer="0.3"/>
  <pageSetup paperSize="9" scale="31" orientation="portrait" horizont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5A4C4-CED2-47F0-A4DA-52B5143266B5}">
  <sheetPr>
    <tabColor theme="2"/>
  </sheetPr>
  <dimension ref="A1:K46"/>
  <sheetViews>
    <sheetView showGridLines="0" topLeftCell="B1" zoomScale="96" zoomScaleNormal="40" workbookViewId="0">
      <selection activeCell="C2" sqref="C1:C1048576"/>
    </sheetView>
  </sheetViews>
  <sheetFormatPr baseColWidth="10" defaultColWidth="11.44140625" defaultRowHeight="14.4"/>
  <cols>
    <col min="1" max="1" width="84.88671875" style="34" customWidth="1"/>
    <col min="2" max="2" width="31.6640625" style="34" customWidth="1"/>
    <col min="3" max="8" width="25.33203125" customWidth="1"/>
    <col min="9" max="9" width="47.33203125" customWidth="1"/>
    <col min="10" max="10" width="48.6640625" customWidth="1"/>
    <col min="11" max="11" width="41.5546875" customWidth="1"/>
  </cols>
  <sheetData>
    <row r="1" spans="1:10" ht="72.599999999999994" customHeight="1" thickBot="1">
      <c r="C1" s="850" t="s">
        <v>494</v>
      </c>
      <c r="D1" s="850"/>
      <c r="E1" s="851"/>
      <c r="F1" s="851"/>
      <c r="G1" s="851"/>
      <c r="H1" s="851"/>
      <c r="I1" s="851"/>
      <c r="J1" s="851"/>
    </row>
    <row r="2" spans="1:10" s="1" customFormat="1" ht="72.599999999999994" customHeight="1" thickBot="1">
      <c r="A2" s="533" t="s">
        <v>495</v>
      </c>
      <c r="B2" s="534" t="s">
        <v>496</v>
      </c>
      <c r="C2" s="167" t="s">
        <v>497</v>
      </c>
      <c r="D2" s="168" t="s">
        <v>498</v>
      </c>
      <c r="E2" s="168" t="s">
        <v>499</v>
      </c>
      <c r="F2" s="168" t="s">
        <v>500</v>
      </c>
      <c r="G2" s="168" t="s">
        <v>501</v>
      </c>
      <c r="H2" s="168" t="s">
        <v>502</v>
      </c>
      <c r="I2" s="169" t="s">
        <v>503</v>
      </c>
      <c r="J2" s="169" t="s">
        <v>516</v>
      </c>
    </row>
    <row r="3" spans="1:10" s="1" customFormat="1" ht="34.950000000000003" customHeight="1">
      <c r="A3" s="531" t="str">
        <f>'Secteur 1'!A57</f>
        <v>Bâtiment A
René Rémond</v>
      </c>
      <c r="B3" s="532">
        <f>'Secteur 1'!F57</f>
        <v>6490.0100000000011</v>
      </c>
      <c r="C3" s="170">
        <f>'Secteur 1'!H57</f>
        <v>0</v>
      </c>
      <c r="D3" s="170">
        <f>'Heures et coûts Encadrement '!D14</f>
        <v>0</v>
      </c>
      <c r="E3" s="170">
        <f>'Materiels &amp; Produits'!M13</f>
        <v>0</v>
      </c>
      <c r="F3" s="170">
        <f>'Materiels outils de suivi'!E12</f>
        <v>0</v>
      </c>
      <c r="G3" s="170">
        <f>'Fournitures sanitaires'!G12</f>
        <v>0</v>
      </c>
      <c r="H3" s="170">
        <f>'Frais de structures'!C12</f>
        <v>0</v>
      </c>
      <c r="I3" s="171">
        <f t="shared" ref="I3:I21" si="0">SUM(C3:H3)</f>
        <v>0</v>
      </c>
      <c r="J3" s="171">
        <f>I3*12</f>
        <v>0</v>
      </c>
    </row>
    <row r="4" spans="1:10" s="1" customFormat="1" ht="34.950000000000003" customHeight="1">
      <c r="A4" s="514" t="str">
        <f>'Secteur 1'!A128</f>
        <v xml:space="preserve">Bâtiment B 
Pierre Grappin </v>
      </c>
      <c r="B4" s="477">
        <f>'Secteur 1'!F128</f>
        <v>5633.78</v>
      </c>
      <c r="C4" s="170">
        <f>'Secteur 1'!H128</f>
        <v>0</v>
      </c>
      <c r="D4" s="170">
        <f>'Heures et coûts Encadrement '!D21</f>
        <v>0</v>
      </c>
      <c r="E4" s="170">
        <f>'Materiels &amp; Produits'!M20</f>
        <v>0</v>
      </c>
      <c r="F4" s="170">
        <f>'Materiels outils de suivi'!E19</f>
        <v>0</v>
      </c>
      <c r="G4" s="170">
        <f>'Fournitures sanitaires'!G19</f>
        <v>0</v>
      </c>
      <c r="H4" s="170">
        <f>'Frais de structures'!C19</f>
        <v>0</v>
      </c>
      <c r="I4" s="171">
        <f t="shared" si="0"/>
        <v>0</v>
      </c>
      <c r="J4" s="171">
        <f t="shared" ref="J4:J20" si="1">I4*12</f>
        <v>0</v>
      </c>
    </row>
    <row r="5" spans="1:10" s="1" customFormat="1" ht="34.950000000000003" customHeight="1">
      <c r="A5" s="515" t="str">
        <f>'Secteur 1'!A188</f>
        <v>Bâtiment C
Bianka et René Zazzo</v>
      </c>
      <c r="B5" s="478">
        <f>'Secteur 1'!F188</f>
        <v>5200</v>
      </c>
      <c r="C5" s="170">
        <f>'Secteur 1'!H188</f>
        <v>0</v>
      </c>
      <c r="D5" s="170">
        <f>'Heures et coûts Encadrement '!D28</f>
        <v>0</v>
      </c>
      <c r="E5" s="170">
        <f>'Materiels &amp; Produits'!M27</f>
        <v>0</v>
      </c>
      <c r="F5" s="170">
        <f>'Materiels outils de suivi'!E26</f>
        <v>0</v>
      </c>
      <c r="G5" s="170">
        <f>'Fournitures sanitaires'!G26</f>
        <v>0</v>
      </c>
      <c r="H5" s="170">
        <f>'Frais de structures'!C26</f>
        <v>0</v>
      </c>
      <c r="I5" s="171">
        <f t="shared" si="0"/>
        <v>0</v>
      </c>
      <c r="J5" s="171">
        <f t="shared" si="1"/>
        <v>0</v>
      </c>
    </row>
    <row r="6" spans="1:10" s="1" customFormat="1" ht="34.950000000000003" customHeight="1">
      <c r="A6" s="516" t="str">
        <f>'Secteur 1'!A251</f>
        <v>Bâtiment D
Henri Lefebvre</v>
      </c>
      <c r="B6" s="479">
        <f>'Secteur 1'!F251</f>
        <v>5952</v>
      </c>
      <c r="C6" s="170">
        <f>'Secteur 1'!H251</f>
        <v>0</v>
      </c>
      <c r="D6" s="170">
        <f>'Heures et coûts Encadrement '!D35</f>
        <v>0</v>
      </c>
      <c r="E6" s="170">
        <f>'Materiels &amp; Produits'!M34</f>
        <v>0</v>
      </c>
      <c r="F6" s="170">
        <f>'Materiels outils de suivi'!E33</f>
        <v>0</v>
      </c>
      <c r="G6" s="170">
        <f>'Fournitures sanitaires'!G33</f>
        <v>0</v>
      </c>
      <c r="H6" s="170">
        <f>'Frais de structures'!C33</f>
        <v>0</v>
      </c>
      <c r="I6" s="171">
        <f t="shared" si="0"/>
        <v>0</v>
      </c>
      <c r="J6" s="171">
        <f t="shared" ref="J6:J8" si="2">I6*12</f>
        <v>0</v>
      </c>
    </row>
    <row r="7" spans="1:10" s="1" customFormat="1" ht="34.950000000000003" customHeight="1">
      <c r="A7" s="517" t="str">
        <f>'Secteur 1'!A306</f>
        <v>Bâtiment E
Clémence Ramnoux</v>
      </c>
      <c r="B7" s="480">
        <f>'Secteur 1'!F306</f>
        <v>5556.04</v>
      </c>
      <c r="C7" s="170">
        <f>'Secteur 1'!H306</f>
        <v>0</v>
      </c>
      <c r="D7" s="170">
        <f>'Heures et coûts Encadrement '!D42</f>
        <v>0</v>
      </c>
      <c r="E7" s="170">
        <f>'Materiels &amp; Produits'!M41</f>
        <v>0</v>
      </c>
      <c r="F7" s="170">
        <f>'Materiels outils de suivi'!E40</f>
        <v>0</v>
      </c>
      <c r="G7" s="170">
        <f>'Fournitures sanitaires'!G40</f>
        <v>0</v>
      </c>
      <c r="H7" s="170">
        <f>'Frais de structures'!C40</f>
        <v>0</v>
      </c>
      <c r="I7" s="171">
        <f t="shared" si="0"/>
        <v>0</v>
      </c>
      <c r="J7" s="171">
        <f t="shared" si="2"/>
        <v>0</v>
      </c>
    </row>
    <row r="8" spans="1:10" s="1" customFormat="1" ht="34.950000000000003" customHeight="1">
      <c r="A8" s="518" t="str">
        <f>'Secteur 1'!A342</f>
        <v>Bâtiment T
Ephémère 3</v>
      </c>
      <c r="B8" s="481">
        <f>'Secteur 1'!F342</f>
        <v>2880.09</v>
      </c>
      <c r="C8" s="170">
        <f>'Secteur 1'!H342</f>
        <v>0</v>
      </c>
      <c r="D8" s="170">
        <f>'Heures et coûts Encadrement '!D49</f>
        <v>0</v>
      </c>
      <c r="E8" s="170">
        <f>'Materiels &amp; Produits'!M48</f>
        <v>0</v>
      </c>
      <c r="F8" s="170">
        <f>'Materiels outils de suivi'!E47</f>
        <v>0</v>
      </c>
      <c r="G8" s="170">
        <f>'Fournitures sanitaires'!G47</f>
        <v>0</v>
      </c>
      <c r="H8" s="170">
        <f>'Frais de structures'!C47</f>
        <v>0</v>
      </c>
      <c r="I8" s="171">
        <f t="shared" si="0"/>
        <v>0</v>
      </c>
      <c r="J8" s="171">
        <f t="shared" si="2"/>
        <v>0</v>
      </c>
    </row>
    <row r="9" spans="1:10" s="1" customFormat="1" ht="34.950000000000003" customHeight="1">
      <c r="A9" s="519" t="str">
        <f>'Secteur 1'!A396</f>
        <v>Bâtiment DD
Jean Rouch</v>
      </c>
      <c r="B9" s="482">
        <f>'Secteur 1'!F396</f>
        <v>3114.7200000000003</v>
      </c>
      <c r="C9" s="170">
        <f>'Secteur 1'!H396</f>
        <v>0</v>
      </c>
      <c r="D9" s="170">
        <f>'Heures et coûts Encadrement '!D56</f>
        <v>0</v>
      </c>
      <c r="E9" s="170">
        <f>'Materiels &amp; Produits'!M55</f>
        <v>0</v>
      </c>
      <c r="F9" s="170">
        <f>'Materiels outils de suivi'!E54</f>
        <v>0</v>
      </c>
      <c r="G9" s="170">
        <f>'Fournitures sanitaires'!G54</f>
        <v>0</v>
      </c>
      <c r="H9" s="170">
        <f>'Frais de structures'!C54</f>
        <v>0</v>
      </c>
      <c r="I9" s="171">
        <f t="shared" si="0"/>
        <v>0</v>
      </c>
      <c r="J9" s="171">
        <f t="shared" ref="J9" si="3">I9*12</f>
        <v>0</v>
      </c>
    </row>
    <row r="10" spans="1:10" s="1" customFormat="1" ht="34.950000000000003" customHeight="1">
      <c r="A10" s="520" t="str">
        <f>'Secteur 2'!A66</f>
        <v>Bâtiment F
Simone Veil</v>
      </c>
      <c r="B10" s="483">
        <f>'Secteur 2'!F66</f>
        <v>12795.7</v>
      </c>
      <c r="C10" s="170">
        <f>'Secteur 2'!H66</f>
        <v>0</v>
      </c>
      <c r="D10" s="170">
        <f>'Heures et coûts Encadrement '!D63</f>
        <v>0</v>
      </c>
      <c r="E10" s="170">
        <f>'Materiels &amp; Produits'!M62</f>
        <v>0</v>
      </c>
      <c r="F10" s="170">
        <f>'Materiels outils de suivi'!E61</f>
        <v>0</v>
      </c>
      <c r="G10" s="170">
        <f>'Fournitures sanitaires'!G61</f>
        <v>0</v>
      </c>
      <c r="H10" s="170">
        <f>'Frais de structures'!C61</f>
        <v>0</v>
      </c>
      <c r="I10" s="171">
        <f t="shared" si="0"/>
        <v>0</v>
      </c>
      <c r="J10" s="171">
        <f t="shared" si="1"/>
        <v>0</v>
      </c>
    </row>
    <row r="11" spans="1:10" s="1" customFormat="1" ht="34.950000000000003" customHeight="1">
      <c r="A11" s="521" t="str">
        <f>'Secteur 2'!A98</f>
        <v>Bâtiment MDE 
Maison De l'Etudiant</v>
      </c>
      <c r="B11" s="484">
        <f>'Secteur 2'!F98</f>
        <v>1187</v>
      </c>
      <c r="C11" s="170">
        <f>'Secteur 2'!H98</f>
        <v>0</v>
      </c>
      <c r="D11" s="170">
        <f>'Heures et coûts Encadrement '!D70</f>
        <v>0</v>
      </c>
      <c r="E11" s="170">
        <f>'Materiels &amp; Produits'!M69</f>
        <v>0</v>
      </c>
      <c r="F11" s="170">
        <f>'Materiels outils de suivi'!E68</f>
        <v>0</v>
      </c>
      <c r="G11" s="170">
        <f>'Fournitures sanitaires'!G68</f>
        <v>0</v>
      </c>
      <c r="H11" s="170">
        <f>'Frais de structures'!C68</f>
        <v>0</v>
      </c>
      <c r="I11" s="171">
        <f t="shared" si="0"/>
        <v>0</v>
      </c>
      <c r="J11" s="171">
        <f t="shared" si="1"/>
        <v>0</v>
      </c>
    </row>
    <row r="12" spans="1:10" s="1" customFormat="1" ht="34.950000000000003" customHeight="1">
      <c r="A12" s="522" t="str">
        <f>'Secteur 2'!A152</f>
        <v>BSL 
Charlotte Delbo</v>
      </c>
      <c r="B12" s="485">
        <f>'Secteur 2'!F152</f>
        <v>5371.6</v>
      </c>
      <c r="C12" s="170">
        <f>'Secteur 2'!H152</f>
        <v>0</v>
      </c>
      <c r="D12" s="170">
        <f>'Heures et coûts Encadrement '!D77</f>
        <v>0</v>
      </c>
      <c r="E12" s="170">
        <f>'Materiels &amp; Produits'!M76</f>
        <v>0</v>
      </c>
      <c r="F12" s="170">
        <f>'Materiels outils de suivi'!E75</f>
        <v>0</v>
      </c>
      <c r="G12" s="170">
        <f>'Fournitures sanitaires'!G75</f>
        <v>0</v>
      </c>
      <c r="H12" s="170">
        <f>'Frais de structures'!C75</f>
        <v>0</v>
      </c>
      <c r="I12" s="171">
        <f t="shared" si="0"/>
        <v>0</v>
      </c>
      <c r="J12" s="171">
        <f t="shared" si="1"/>
        <v>0</v>
      </c>
    </row>
    <row r="13" spans="1:10" s="1" customFormat="1" ht="34.950000000000003" customHeight="1">
      <c r="A13" s="523" t="str">
        <f>'Secteur 2'!A204</f>
        <v>Bâtiment BFC
Bâtiment Formation Continue</v>
      </c>
      <c r="B13" s="486">
        <f>+'Secteur 2'!F204</f>
        <v>4708</v>
      </c>
      <c r="C13" s="170">
        <f>'Secteur 2'!H204</f>
        <v>0</v>
      </c>
      <c r="D13" s="170">
        <f>'Heures et coûts Encadrement '!D84</f>
        <v>0</v>
      </c>
      <c r="E13" s="170">
        <f>'Materiels &amp; Produits'!M83</f>
        <v>0</v>
      </c>
      <c r="F13" s="170">
        <f>'Materiels outils de suivi'!E82</f>
        <v>0</v>
      </c>
      <c r="G13" s="170">
        <f>'Fournitures sanitaires'!G82</f>
        <v>0</v>
      </c>
      <c r="H13" s="170">
        <f>'Frais de structures'!C82</f>
        <v>0</v>
      </c>
      <c r="I13" s="171">
        <f t="shared" si="0"/>
        <v>0</v>
      </c>
      <c r="J13" s="171">
        <f t="shared" si="1"/>
        <v>0</v>
      </c>
    </row>
    <row r="14" spans="1:10" s="1" customFormat="1" ht="34.950000000000003" customHeight="1">
      <c r="A14" s="524" t="str">
        <f>'Secteur 3'!A80</f>
        <v>Bâtiment G
Maurice Allais</v>
      </c>
      <c r="B14" s="507">
        <f>+'Secteur 3'!F80</f>
        <v>10840</v>
      </c>
      <c r="C14" s="170">
        <f>'Secteur 3'!H80</f>
        <v>0</v>
      </c>
      <c r="D14" s="170">
        <f>'Heures et coûts Encadrement '!D91</f>
        <v>0</v>
      </c>
      <c r="E14" s="170">
        <f>'Materiels &amp; Produits'!M90</f>
        <v>0</v>
      </c>
      <c r="F14" s="170">
        <f>'Materiels outils de suivi'!E89</f>
        <v>0</v>
      </c>
      <c r="G14" s="170">
        <f>'Fournitures sanitaires'!G89</f>
        <v>0</v>
      </c>
      <c r="H14" s="170">
        <f>'Frais de structures'!C89</f>
        <v>0</v>
      </c>
      <c r="I14" s="171">
        <f t="shared" si="0"/>
        <v>0</v>
      </c>
      <c r="J14" s="171">
        <f t="shared" si="1"/>
        <v>0</v>
      </c>
    </row>
    <row r="15" spans="1:10" s="1" customFormat="1" ht="34.950000000000003" customHeight="1">
      <c r="A15" s="525" t="str">
        <f>'Secteur 3'!A140</f>
        <v>Bâtiment L
Paul Ricoeur</v>
      </c>
      <c r="B15" s="508">
        <f>+'Secteur 3'!F140</f>
        <v>8489.5299999999988</v>
      </c>
      <c r="C15" s="170">
        <f>'Secteur 3'!H140</f>
        <v>0</v>
      </c>
      <c r="D15" s="170">
        <f>'Heures et coûts Encadrement '!D98</f>
        <v>0</v>
      </c>
      <c r="E15" s="170">
        <f>'Materiels &amp; Produits'!M97</f>
        <v>0</v>
      </c>
      <c r="F15" s="170">
        <f>'Materiels outils de suivi'!E96</f>
        <v>0</v>
      </c>
      <c r="G15" s="170">
        <f>'Fournitures sanitaires'!G96</f>
        <v>0</v>
      </c>
      <c r="H15" s="170">
        <f>'Frais de structures'!C96</f>
        <v>0</v>
      </c>
      <c r="I15" s="171">
        <f t="shared" si="0"/>
        <v>0</v>
      </c>
      <c r="J15" s="171">
        <f t="shared" si="1"/>
        <v>0</v>
      </c>
    </row>
    <row r="16" spans="1:10" s="1" customFormat="1" ht="34.950000000000003" customHeight="1">
      <c r="A16" s="526" t="str">
        <f>'Secteur 3'!A170</f>
        <v xml:space="preserve">Bâtiment M </v>
      </c>
      <c r="B16" s="509">
        <f>+'Secteur 3'!F170</f>
        <v>1600</v>
      </c>
      <c r="C16" s="170">
        <f>'Secteur 3'!H170</f>
        <v>0</v>
      </c>
      <c r="D16" s="170">
        <f>'Heures et coûts Encadrement '!D105</f>
        <v>0</v>
      </c>
      <c r="E16" s="170">
        <f>'Materiels &amp; Produits'!M104</f>
        <v>0</v>
      </c>
      <c r="F16" s="170">
        <f>'Materiels outils de suivi'!E103</f>
        <v>0</v>
      </c>
      <c r="G16" s="170">
        <f>'Fournitures sanitaires'!G103</f>
        <v>0</v>
      </c>
      <c r="H16" s="170">
        <f>'Frais de structures'!C103</f>
        <v>0</v>
      </c>
      <c r="I16" s="171">
        <f t="shared" si="0"/>
        <v>0</v>
      </c>
      <c r="J16" s="171">
        <f t="shared" ref="J16:J18" si="4">I16*12</f>
        <v>0</v>
      </c>
    </row>
    <row r="17" spans="1:10" s="1" customFormat="1" ht="34.950000000000003" customHeight="1">
      <c r="A17" s="527" t="str">
        <f>'Secteur 4'!A19</f>
        <v xml:space="preserve">Bâtiment N 
Ephémère </v>
      </c>
      <c r="B17" s="510">
        <f>'Secteur 4'!F19</f>
        <v>2265</v>
      </c>
      <c r="C17" s="170">
        <f>'Secteur 4'!H19</f>
        <v>0</v>
      </c>
      <c r="D17" s="170">
        <f>'Heures et coûts Encadrement '!D112</f>
        <v>0</v>
      </c>
      <c r="E17" s="170">
        <f>'Materiels &amp; Produits'!M111</f>
        <v>0</v>
      </c>
      <c r="F17" s="170">
        <f>'Materiels outils de suivi'!E110</f>
        <v>0</v>
      </c>
      <c r="G17" s="170">
        <f>'Fournitures sanitaires'!G110</f>
        <v>0</v>
      </c>
      <c r="H17" s="170">
        <f>'Frais de structures'!C110</f>
        <v>0</v>
      </c>
      <c r="I17" s="171">
        <f t="shared" si="0"/>
        <v>0</v>
      </c>
      <c r="J17" s="171">
        <f t="shared" si="4"/>
        <v>0</v>
      </c>
    </row>
    <row r="18" spans="1:10" s="1" customFormat="1" ht="34.950000000000003" customHeight="1">
      <c r="A18" s="528" t="str">
        <f>'Secteur 4'!A69</f>
        <v>Bâtiment S
Alice Milliat</v>
      </c>
      <c r="B18" s="511">
        <f>'Secteur 4'!F69</f>
        <v>3863</v>
      </c>
      <c r="C18" s="170">
        <f>'Secteur 4'!H69</f>
        <v>0</v>
      </c>
      <c r="D18" s="170">
        <f>'Heures et coûts Encadrement '!D119</f>
        <v>0</v>
      </c>
      <c r="E18" s="170">
        <f>'Materiels &amp; Produits'!M118</f>
        <v>0</v>
      </c>
      <c r="F18" s="170">
        <f>'Materiels outils de suivi'!E117</f>
        <v>0</v>
      </c>
      <c r="G18" s="170">
        <f>'Fournitures sanitaires'!G117</f>
        <v>0</v>
      </c>
      <c r="H18" s="170">
        <f>'Frais de structures'!C117</f>
        <v>0</v>
      </c>
      <c r="I18" s="171">
        <f t="shared" si="0"/>
        <v>0</v>
      </c>
      <c r="J18" s="171">
        <f t="shared" si="4"/>
        <v>0</v>
      </c>
    </row>
    <row r="19" spans="1:10" s="1" customFormat="1" ht="34.950000000000003" customHeight="1">
      <c r="A19" s="529" t="str">
        <f>'Secteur 4'!A125</f>
        <v>Bâtiment V 
Ida Maier</v>
      </c>
      <c r="B19" s="512">
        <f>'Secteur 4'!F125</f>
        <v>7354</v>
      </c>
      <c r="C19" s="170">
        <f>'Secteur 4'!H125</f>
        <v>0</v>
      </c>
      <c r="D19" s="170">
        <f>'Heures et coûts Encadrement '!D126</f>
        <v>0</v>
      </c>
      <c r="E19" s="734">
        <f>'Materiels &amp; Produits'!M125</f>
        <v>0</v>
      </c>
      <c r="F19" s="170">
        <f>'Materiels outils de suivi'!E124</f>
        <v>0</v>
      </c>
      <c r="G19" s="170">
        <f>'Fournitures sanitaires'!G124</f>
        <v>0</v>
      </c>
      <c r="H19" s="170">
        <f>'Frais de structures'!C124</f>
        <v>0</v>
      </c>
      <c r="I19" s="171">
        <f t="shared" si="0"/>
        <v>0</v>
      </c>
      <c r="J19" s="171">
        <f t="shared" si="1"/>
        <v>0</v>
      </c>
    </row>
    <row r="20" spans="1:10" s="1" customFormat="1" ht="34.950000000000003" customHeight="1">
      <c r="A20" s="735" t="str">
        <f>'Secteur 4'!A176</f>
        <v>Bâtiment W</v>
      </c>
      <c r="B20" s="736">
        <f>'Secteur 4'!F177</f>
        <v>5217</v>
      </c>
      <c r="C20" s="737">
        <f>'Secteur 4'!H177</f>
        <v>0</v>
      </c>
      <c r="D20" s="734">
        <f>'Heures et coûts Encadrement '!D133</f>
        <v>0</v>
      </c>
      <c r="E20" s="171">
        <f>'Materiels &amp; Produits'!M132</f>
        <v>0</v>
      </c>
      <c r="F20" s="170">
        <f>'Materiels outils de suivi'!E131</f>
        <v>0</v>
      </c>
      <c r="G20" s="170">
        <f>'Fournitures sanitaires'!G131</f>
        <v>0</v>
      </c>
      <c r="H20" s="170">
        <f>'Frais de structures'!C131</f>
        <v>0</v>
      </c>
      <c r="I20" s="737">
        <f t="shared" si="0"/>
        <v>0</v>
      </c>
      <c r="J20" s="171">
        <f t="shared" si="1"/>
        <v>0</v>
      </c>
    </row>
    <row r="21" spans="1:10" s="1" customFormat="1" ht="34.950000000000003" customHeight="1" thickBot="1">
      <c r="A21" s="773" t="s">
        <v>375</v>
      </c>
      <c r="B21" s="774">
        <f>'Secteur 5'!F39</f>
        <v>2257.92</v>
      </c>
      <c r="C21" s="737">
        <f>'Secteur 5'!H39</f>
        <v>0</v>
      </c>
      <c r="D21" s="734">
        <f>'Heures et coûts Encadrement '!D140</f>
        <v>0</v>
      </c>
      <c r="E21" s="171">
        <f>'Materiels &amp; Produits'!M139</f>
        <v>0</v>
      </c>
      <c r="F21" s="170">
        <f>'Materiels outils de suivi'!E138</f>
        <v>0</v>
      </c>
      <c r="G21" s="170">
        <f>'Fournitures sanitaires'!G141</f>
        <v>0</v>
      </c>
      <c r="H21" s="170">
        <f>'Frais de structures'!C138</f>
        <v>0</v>
      </c>
      <c r="I21" s="737">
        <f t="shared" si="0"/>
        <v>0</v>
      </c>
      <c r="J21" s="171">
        <f>I21*12</f>
        <v>0</v>
      </c>
    </row>
    <row r="22" spans="1:10" s="790" customFormat="1" ht="35.4" customHeight="1" thickBot="1">
      <c r="A22" s="785" t="s">
        <v>504</v>
      </c>
      <c r="B22" s="786">
        <f t="shared" ref="B22:H22" si="5">SUM(B3:B21)</f>
        <v>100775.39</v>
      </c>
      <c r="C22" s="787">
        <f t="shared" si="5"/>
        <v>0</v>
      </c>
      <c r="D22" s="787">
        <f t="shared" si="5"/>
        <v>0</v>
      </c>
      <c r="E22" s="787">
        <f t="shared" si="5"/>
        <v>0</v>
      </c>
      <c r="F22" s="787">
        <f t="shared" si="5"/>
        <v>0</v>
      </c>
      <c r="G22" s="787">
        <f t="shared" si="5"/>
        <v>0</v>
      </c>
      <c r="H22" s="787">
        <f t="shared" si="5"/>
        <v>0</v>
      </c>
      <c r="I22" s="788">
        <f>SUM(I3:I21)</f>
        <v>0</v>
      </c>
      <c r="J22" s="789">
        <f>SUM(J3:J21)</f>
        <v>0</v>
      </c>
    </row>
    <row r="23" spans="1:10" ht="33" customHeight="1">
      <c r="A23"/>
      <c r="B23"/>
      <c r="G23" s="1"/>
    </row>
    <row r="24" spans="1:10" ht="84.6" customHeight="1">
      <c r="A24" s="351" t="s">
        <v>505</v>
      </c>
      <c r="B24" s="351"/>
      <c r="C24" s="334" t="s">
        <v>506</v>
      </c>
      <c r="D24" s="4" t="s">
        <v>507</v>
      </c>
      <c r="E24" s="334" t="s">
        <v>508</v>
      </c>
      <c r="F24" s="4" t="s">
        <v>509</v>
      </c>
      <c r="G24" s="342" t="s">
        <v>510</v>
      </c>
      <c r="H24" s="342" t="s">
        <v>511</v>
      </c>
    </row>
    <row r="25" spans="1:10" ht="35.4" customHeight="1">
      <c r="A25" s="513" t="s">
        <v>101</v>
      </c>
      <c r="B25" s="532">
        <v>6490.0100000000011</v>
      </c>
      <c r="C25" s="335">
        <f>'Secteur 1'!G57</f>
        <v>0</v>
      </c>
      <c r="D25" s="335">
        <f>'Répartition Orga prévisionnelle'!F166</f>
        <v>0</v>
      </c>
      <c r="E25" s="335">
        <f>'Heures et coûts Encadrement '!C14</f>
        <v>0</v>
      </c>
      <c r="F25" s="335">
        <f>'Répartition Orga prévisionnelle'!F32</f>
        <v>0</v>
      </c>
      <c r="G25" s="343">
        <f>IF(E25,E25/(C25+E25),0)</f>
        <v>0</v>
      </c>
      <c r="H25" s="335">
        <f>IF((C25+E25),(C3+D3+H3)/(C25+E25),0)</f>
        <v>0</v>
      </c>
    </row>
    <row r="26" spans="1:10" ht="35.4" customHeight="1">
      <c r="A26" s="514" t="s">
        <v>126</v>
      </c>
      <c r="B26" s="477">
        <v>5633.78</v>
      </c>
      <c r="C26" s="335">
        <f>'Secteur 1'!G128</f>
        <v>0</v>
      </c>
      <c r="D26" s="335">
        <f>'Répartition Orga prévisionnelle'!F173</f>
        <v>0</v>
      </c>
      <c r="E26" s="335">
        <f>'Heures et coûts Encadrement '!C21</f>
        <v>0</v>
      </c>
      <c r="F26" s="335">
        <f>'Répartition Orga prévisionnelle'!F39</f>
        <v>0</v>
      </c>
      <c r="G26" s="343">
        <f t="shared" ref="G26:G43" si="6">IF(E26,E26/(C26+E26),0)</f>
        <v>0</v>
      </c>
      <c r="H26" s="335">
        <f t="shared" ref="H26:H43" si="7">IF((C26+E26),(C4+D4+H4)/(C26+E26),0)</f>
        <v>0</v>
      </c>
    </row>
    <row r="27" spans="1:10" ht="35.4" customHeight="1">
      <c r="A27" s="515" t="s">
        <v>137</v>
      </c>
      <c r="B27" s="478">
        <v>5200</v>
      </c>
      <c r="C27" s="335">
        <f>'Secteur 1'!G188</f>
        <v>0</v>
      </c>
      <c r="D27" s="335">
        <f>'Répartition Orga prévisionnelle'!F180</f>
        <v>0</v>
      </c>
      <c r="E27" s="335">
        <f>'Heures et coûts Encadrement '!C28</f>
        <v>0</v>
      </c>
      <c r="F27" s="335">
        <f>'Répartition Orga prévisionnelle'!F46</f>
        <v>0</v>
      </c>
      <c r="G27" s="343">
        <f t="shared" si="6"/>
        <v>0</v>
      </c>
      <c r="H27" s="335">
        <f t="shared" si="7"/>
        <v>0</v>
      </c>
    </row>
    <row r="28" spans="1:10" ht="35.4" customHeight="1">
      <c r="A28" s="516" t="s">
        <v>147</v>
      </c>
      <c r="B28" s="479">
        <v>5952</v>
      </c>
      <c r="C28" s="335">
        <f>'Secteur 1'!G251</f>
        <v>0</v>
      </c>
      <c r="D28" s="335">
        <f>'Répartition Orga prévisionnelle'!F187</f>
        <v>0</v>
      </c>
      <c r="E28" s="335">
        <f>'Heures et coûts Encadrement '!C35</f>
        <v>0</v>
      </c>
      <c r="F28" s="335">
        <f>'Répartition Orga prévisionnelle'!F53</f>
        <v>0</v>
      </c>
      <c r="G28" s="343">
        <f t="shared" si="6"/>
        <v>0</v>
      </c>
      <c r="H28" s="335">
        <f t="shared" si="7"/>
        <v>0</v>
      </c>
    </row>
    <row r="29" spans="1:10" ht="35.4" customHeight="1">
      <c r="A29" s="517" t="s">
        <v>160</v>
      </c>
      <c r="B29" s="480">
        <v>5564.04</v>
      </c>
      <c r="C29" s="335">
        <f>'Secteur 1'!G306</f>
        <v>0</v>
      </c>
      <c r="D29" s="335">
        <f>'Répartition Orga prévisionnelle'!F194</f>
        <v>0</v>
      </c>
      <c r="E29" s="335">
        <f>'Heures et coûts Encadrement '!C42</f>
        <v>0</v>
      </c>
      <c r="F29" s="335">
        <f>'Répartition Orga prévisionnelle'!F60</f>
        <v>0</v>
      </c>
      <c r="G29" s="343">
        <f t="shared" si="6"/>
        <v>0</v>
      </c>
      <c r="H29" s="335">
        <f t="shared" si="7"/>
        <v>0</v>
      </c>
    </row>
    <row r="30" spans="1:10" ht="35.4" customHeight="1">
      <c r="A30" s="518" t="s">
        <v>170</v>
      </c>
      <c r="B30" s="481">
        <v>2882.09</v>
      </c>
      <c r="C30" s="335">
        <f>'Secteur 1'!G342</f>
        <v>0</v>
      </c>
      <c r="D30" s="335">
        <f>'Répartition Orga prévisionnelle'!F201</f>
        <v>0</v>
      </c>
      <c r="E30" s="335">
        <f>'Heures et coûts Encadrement '!C49</f>
        <v>0</v>
      </c>
      <c r="F30" s="335">
        <f>'Répartition Orga prévisionnelle'!F67</f>
        <v>0</v>
      </c>
      <c r="G30" s="343">
        <f t="shared" si="6"/>
        <v>0</v>
      </c>
      <c r="H30" s="335">
        <f t="shared" si="7"/>
        <v>0</v>
      </c>
    </row>
    <row r="31" spans="1:10" ht="35.4" customHeight="1">
      <c r="A31" s="519" t="s">
        <v>184</v>
      </c>
      <c r="B31" s="482">
        <v>3114.7200000000003</v>
      </c>
      <c r="C31" s="335">
        <f>'Secteur 1'!G396</f>
        <v>0</v>
      </c>
      <c r="D31" s="335">
        <f>'Répartition Orga prévisionnelle'!F208</f>
        <v>0</v>
      </c>
      <c r="E31" s="335">
        <f>'Heures et coûts Encadrement '!C56</f>
        <v>0</v>
      </c>
      <c r="F31" s="335">
        <f>'Répartition Orga prévisionnelle'!F74</f>
        <v>0</v>
      </c>
      <c r="G31" s="343">
        <f t="shared" si="6"/>
        <v>0</v>
      </c>
      <c r="H31" s="335">
        <f t="shared" si="7"/>
        <v>0</v>
      </c>
    </row>
    <row r="32" spans="1:10" ht="35.4" customHeight="1">
      <c r="A32" s="520" t="s">
        <v>245</v>
      </c>
      <c r="B32" s="483">
        <v>12795.7</v>
      </c>
      <c r="C32" s="335">
        <f>'Secteur 2'!G66</f>
        <v>0</v>
      </c>
      <c r="D32" s="335">
        <f>'Répartition Orga prévisionnelle'!F215</f>
        <v>0</v>
      </c>
      <c r="E32" s="335">
        <f>'Heures et coûts Encadrement '!C63</f>
        <v>0</v>
      </c>
      <c r="F32" s="335">
        <f>'Répartition Orga prévisionnelle'!F81</f>
        <v>0</v>
      </c>
      <c r="G32" s="343">
        <f t="shared" si="6"/>
        <v>0</v>
      </c>
      <c r="H32" s="335">
        <f t="shared" si="7"/>
        <v>0</v>
      </c>
    </row>
    <row r="33" spans="1:11" ht="35.4" customHeight="1">
      <c r="A33" s="521" t="s">
        <v>258</v>
      </c>
      <c r="B33" s="484">
        <v>1187</v>
      </c>
      <c r="C33" s="335">
        <f>'Secteur 2'!G98</f>
        <v>0</v>
      </c>
      <c r="D33" s="335">
        <f>'Répartition Orga prévisionnelle'!F222</f>
        <v>0</v>
      </c>
      <c r="E33" s="335">
        <f>'Heures et coûts Encadrement '!C70</f>
        <v>0</v>
      </c>
      <c r="F33" s="335">
        <f>'Répartition Orga prévisionnelle'!F88</f>
        <v>0</v>
      </c>
      <c r="G33" s="343">
        <f t="shared" si="6"/>
        <v>0</v>
      </c>
      <c r="H33" s="335">
        <f t="shared" si="7"/>
        <v>0</v>
      </c>
    </row>
    <row r="34" spans="1:11" ht="35.4" customHeight="1">
      <c r="A34" s="522" t="s">
        <v>281</v>
      </c>
      <c r="B34" s="485">
        <v>3748.6</v>
      </c>
      <c r="C34" s="335">
        <f>'Secteur 2'!G152</f>
        <v>0</v>
      </c>
      <c r="D34" s="335">
        <f>'Répartition Orga prévisionnelle'!F229</f>
        <v>0</v>
      </c>
      <c r="E34" s="335">
        <f>'Heures et coûts Encadrement '!C77</f>
        <v>0</v>
      </c>
      <c r="F34" s="335">
        <f>'Répartition Orga prévisionnelle'!F95</f>
        <v>0</v>
      </c>
      <c r="G34" s="343">
        <f t="shared" si="6"/>
        <v>0</v>
      </c>
      <c r="H34" s="335">
        <f t="shared" si="7"/>
        <v>0</v>
      </c>
    </row>
    <row r="35" spans="1:11" ht="35.4" customHeight="1">
      <c r="A35" s="523" t="s">
        <v>285</v>
      </c>
      <c r="B35" s="486">
        <v>3704</v>
      </c>
      <c r="C35" s="335">
        <f>'Secteur 2'!G204</f>
        <v>0</v>
      </c>
      <c r="D35" s="335">
        <f>'Répartition Orga prévisionnelle'!F236</f>
        <v>0</v>
      </c>
      <c r="E35" s="335">
        <f>'Heures et coûts Encadrement '!C84</f>
        <v>0</v>
      </c>
      <c r="F35" s="335">
        <f>'Répartition Orga prévisionnelle'!F102</f>
        <v>0</v>
      </c>
      <c r="G35" s="343">
        <f t="shared" si="6"/>
        <v>0</v>
      </c>
      <c r="H35" s="335">
        <f t="shared" si="7"/>
        <v>0</v>
      </c>
    </row>
    <row r="36" spans="1:11" ht="35.4" customHeight="1">
      <c r="A36" s="524" t="s">
        <v>315</v>
      </c>
      <c r="B36" s="507">
        <v>10840</v>
      </c>
      <c r="C36" s="335">
        <f>'Secteur 3'!G80</f>
        <v>0</v>
      </c>
      <c r="D36" s="335">
        <f>'Répartition Orga prévisionnelle'!F243</f>
        <v>0</v>
      </c>
      <c r="E36" s="335">
        <f>'Heures et coûts Encadrement '!C91</f>
        <v>0</v>
      </c>
      <c r="F36" s="335">
        <f>'Répartition Orga prévisionnelle'!F109</f>
        <v>0</v>
      </c>
      <c r="G36" s="343">
        <f t="shared" si="6"/>
        <v>0</v>
      </c>
      <c r="H36" s="335">
        <f t="shared" si="7"/>
        <v>0</v>
      </c>
    </row>
    <row r="37" spans="1:11" ht="35.4" customHeight="1">
      <c r="A37" s="525" t="s">
        <v>331</v>
      </c>
      <c r="B37" s="508">
        <v>6089.5300000000007</v>
      </c>
      <c r="C37" s="335">
        <f>'Secteur 3'!G140</f>
        <v>0</v>
      </c>
      <c r="D37" s="335">
        <f>'Répartition Orga prévisionnelle'!F250</f>
        <v>0</v>
      </c>
      <c r="E37" s="335">
        <f>'Heures et coûts Encadrement '!C98</f>
        <v>0</v>
      </c>
      <c r="F37" s="335">
        <f>'Répartition Orga prévisionnelle'!F116</f>
        <v>0</v>
      </c>
      <c r="G37" s="343">
        <f t="shared" si="6"/>
        <v>0</v>
      </c>
      <c r="H37" s="335">
        <f t="shared" si="7"/>
        <v>0</v>
      </c>
    </row>
    <row r="38" spans="1:11" ht="35.4" customHeight="1">
      <c r="A38" s="526" t="s">
        <v>332</v>
      </c>
      <c r="B38" s="509">
        <v>1600</v>
      </c>
      <c r="C38" s="335">
        <f>'Secteur 3'!G170</f>
        <v>0</v>
      </c>
      <c r="D38" s="335">
        <f>'Répartition Orga prévisionnelle'!F257</f>
        <v>0</v>
      </c>
      <c r="E38" s="335">
        <f>'Heures et coûts Encadrement '!C105</f>
        <v>0</v>
      </c>
      <c r="F38" s="335">
        <f>'Répartition Orga prévisionnelle'!F123</f>
        <v>0</v>
      </c>
      <c r="G38" s="343">
        <f t="shared" si="6"/>
        <v>0</v>
      </c>
      <c r="H38" s="335">
        <f t="shared" si="7"/>
        <v>0</v>
      </c>
    </row>
    <row r="39" spans="1:11" ht="35.4" customHeight="1">
      <c r="A39" s="527" t="s">
        <v>339</v>
      </c>
      <c r="B39" s="510">
        <v>2265</v>
      </c>
      <c r="C39" s="335">
        <f>'Secteur 4'!G19</f>
        <v>0</v>
      </c>
      <c r="D39" s="335">
        <f>'Répartition Orga prévisionnelle'!F264</f>
        <v>0</v>
      </c>
      <c r="E39" s="335">
        <f>'Heures et coûts Encadrement '!C112</f>
        <v>0</v>
      </c>
      <c r="F39" s="335">
        <f>'Répartition Orga prévisionnelle'!F130</f>
        <v>0</v>
      </c>
      <c r="G39" s="343">
        <f t="shared" si="6"/>
        <v>0</v>
      </c>
      <c r="H39" s="335">
        <f t="shared" si="7"/>
        <v>0</v>
      </c>
    </row>
    <row r="40" spans="1:11" ht="35.4" customHeight="1">
      <c r="A40" s="528" t="s">
        <v>353</v>
      </c>
      <c r="B40" s="511">
        <v>3863</v>
      </c>
      <c r="C40" s="335">
        <f>'Secteur 4'!G69</f>
        <v>0</v>
      </c>
      <c r="D40" s="335">
        <f>'Répartition Orga prévisionnelle'!F271</f>
        <v>0</v>
      </c>
      <c r="E40" s="335">
        <f>'Heures et coûts Encadrement '!C119</f>
        <v>0</v>
      </c>
      <c r="F40" s="335">
        <f>'Répartition Orga prévisionnelle'!F137</f>
        <v>0</v>
      </c>
      <c r="G40" s="343">
        <f t="shared" si="6"/>
        <v>0</v>
      </c>
      <c r="H40" s="335">
        <f t="shared" si="7"/>
        <v>0</v>
      </c>
    </row>
    <row r="41" spans="1:11" ht="35.4" customHeight="1">
      <c r="A41" s="529" t="s">
        <v>362</v>
      </c>
      <c r="B41" s="512">
        <v>6848</v>
      </c>
      <c r="C41" s="335">
        <f>'Secteur 4'!G125</f>
        <v>0</v>
      </c>
      <c r="D41" s="335">
        <f>'Répartition Orga prévisionnelle'!F278</f>
        <v>0</v>
      </c>
      <c r="E41" s="335">
        <f>'Heures et coûts Encadrement '!C126</f>
        <v>0</v>
      </c>
      <c r="F41" s="335">
        <f>'Répartition Orga prévisionnelle'!F144</f>
        <v>0</v>
      </c>
      <c r="G41" s="343">
        <f t="shared" si="6"/>
        <v>0</v>
      </c>
      <c r="H41" s="335">
        <f t="shared" si="7"/>
        <v>0</v>
      </c>
    </row>
    <row r="42" spans="1:11" ht="35.4" customHeight="1">
      <c r="A42" s="530" t="s">
        <v>374</v>
      </c>
      <c r="B42" s="736">
        <v>5217</v>
      </c>
      <c r="C42" s="335">
        <f>'Secteur 4'!G177</f>
        <v>0</v>
      </c>
      <c r="D42" s="335">
        <f>'Répartition Orga prévisionnelle'!F285</f>
        <v>0</v>
      </c>
      <c r="E42" s="335">
        <f>'Heures et coûts Encadrement '!C133</f>
        <v>0</v>
      </c>
      <c r="F42" s="335">
        <f>'Répartition Orga prévisionnelle'!F151</f>
        <v>0</v>
      </c>
      <c r="G42" s="343">
        <f t="shared" si="6"/>
        <v>0</v>
      </c>
      <c r="H42" s="335">
        <f t="shared" si="7"/>
        <v>0</v>
      </c>
    </row>
    <row r="43" spans="1:11" ht="35.4" customHeight="1">
      <c r="A43" s="773" t="s">
        <v>375</v>
      </c>
      <c r="B43" s="774">
        <v>2257.92</v>
      </c>
      <c r="C43" s="335">
        <f>'Secteur 5'!G39</f>
        <v>0</v>
      </c>
      <c r="D43" s="335">
        <f>'Répartition Orga prévisionnelle'!F292</f>
        <v>0</v>
      </c>
      <c r="E43" s="335">
        <f>'Heures et coûts Encadrement '!C140</f>
        <v>0</v>
      </c>
      <c r="F43" s="335">
        <f>'Répartition Orga prévisionnelle'!F158</f>
        <v>0</v>
      </c>
      <c r="G43" s="343">
        <f t="shared" si="6"/>
        <v>0</v>
      </c>
      <c r="H43" s="335">
        <f t="shared" si="7"/>
        <v>0</v>
      </c>
    </row>
    <row r="44" spans="1:11" s="350" customFormat="1" ht="33" customHeight="1">
      <c r="A44" s="346" t="s">
        <v>512</v>
      </c>
      <c r="B44" s="733">
        <f>SUM(B25:B43)</f>
        <v>95252.39</v>
      </c>
      <c r="C44" s="347">
        <f>SUM(C25:C43)</f>
        <v>0</v>
      </c>
      <c r="D44" s="347">
        <f t="shared" ref="D44" si="8">SUM(D25:D43)</f>
        <v>0</v>
      </c>
      <c r="E44" s="347">
        <f>SUM(E25:E43)</f>
        <v>0</v>
      </c>
      <c r="F44" s="347">
        <f>SUM(F25:F43)</f>
        <v>0</v>
      </c>
      <c r="G44" s="348">
        <f>IF(E44,E44/(C44+E44),0)</f>
        <v>0</v>
      </c>
      <c r="H44" s="349"/>
      <c r="I44"/>
      <c r="J44"/>
      <c r="K44"/>
    </row>
    <row r="45" spans="1:11" ht="42" customHeight="1">
      <c r="A45" s="344" t="s">
        <v>513</v>
      </c>
      <c r="B45" s="344"/>
      <c r="C45" s="352">
        <f>C44+E44</f>
        <v>0</v>
      </c>
    </row>
    <row r="46" spans="1:11" ht="42" customHeight="1">
      <c r="A46" s="345" t="s">
        <v>514</v>
      </c>
      <c r="B46" s="345"/>
      <c r="C46" s="353">
        <f>D44+F44</f>
        <v>0</v>
      </c>
    </row>
  </sheetData>
  <mergeCells count="2">
    <mergeCell ref="C1:D1"/>
    <mergeCell ref="E1: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6553D-3887-4C64-B866-DDD754078EBC}">
  <dimension ref="A1:A11"/>
  <sheetViews>
    <sheetView workbookViewId="0">
      <selection activeCell="A3" sqref="A3:A11"/>
    </sheetView>
  </sheetViews>
  <sheetFormatPr baseColWidth="10" defaultColWidth="11.44140625" defaultRowHeight="14.4"/>
  <cols>
    <col min="1" max="1" width="17.44140625" customWidth="1"/>
  </cols>
  <sheetData>
    <row r="1" spans="1:1">
      <c r="A1" t="s">
        <v>43</v>
      </c>
    </row>
    <row r="3" spans="1:1">
      <c r="A3" t="s">
        <v>44</v>
      </c>
    </row>
    <row r="4" spans="1:1">
      <c r="A4" t="s">
        <v>45</v>
      </c>
    </row>
    <row r="5" spans="1:1">
      <c r="A5" t="s">
        <v>46</v>
      </c>
    </row>
    <row r="6" spans="1:1">
      <c r="A6" t="s">
        <v>47</v>
      </c>
    </row>
    <row r="7" spans="1:1">
      <c r="A7" t="s">
        <v>48</v>
      </c>
    </row>
    <row r="8" spans="1:1">
      <c r="A8" t="s">
        <v>49</v>
      </c>
    </row>
    <row r="9" spans="1:1">
      <c r="A9" t="s">
        <v>50</v>
      </c>
    </row>
    <row r="10" spans="1:1">
      <c r="A10" t="s">
        <v>51</v>
      </c>
    </row>
    <row r="11" spans="1:1">
      <c r="A11"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BCD3A-B1F0-47B9-AF29-F9220420F3AE}">
  <sheetPr>
    <tabColor theme="2"/>
  </sheetPr>
  <dimension ref="A1:H443"/>
  <sheetViews>
    <sheetView showGridLines="0" view="pageBreakPreview" topLeftCell="D389" zoomScale="85" zoomScaleNormal="60" zoomScaleSheetLayoutView="85" workbookViewId="0">
      <selection activeCell="F8" sqref="F8"/>
    </sheetView>
  </sheetViews>
  <sheetFormatPr baseColWidth="10" defaultColWidth="11.44140625" defaultRowHeight="15" customHeight="1"/>
  <cols>
    <col min="1" max="1" width="27.109375" style="30" customWidth="1"/>
    <col min="2" max="2" width="41.109375" style="30" customWidth="1"/>
    <col min="3" max="3" width="113.33203125" style="31" customWidth="1"/>
    <col min="4" max="4" width="56.21875" style="328" customWidth="1"/>
    <col min="5" max="5" width="31.109375" style="32" customWidth="1"/>
    <col min="6" max="6" width="22.44140625" customWidth="1"/>
    <col min="7" max="7" width="38.88671875" style="34" customWidth="1"/>
    <col min="8" max="8" width="38.88671875" style="35" customWidth="1"/>
  </cols>
  <sheetData>
    <row r="1" spans="1:8" ht="126" customHeight="1">
      <c r="C1" s="781"/>
      <c r="G1" s="33"/>
    </row>
    <row r="2" spans="1:8" ht="33" customHeight="1">
      <c r="A2" s="813" t="s">
        <v>53</v>
      </c>
      <c r="B2" s="813"/>
      <c r="C2" s="813"/>
      <c r="D2" s="813"/>
      <c r="E2" s="813"/>
      <c r="F2" s="813"/>
      <c r="G2" s="814" t="str">
        <f>Instructions!C2</f>
        <v>XXXXXX</v>
      </c>
      <c r="H2" s="814"/>
    </row>
    <row r="3" spans="1:8" ht="14.4"/>
    <row r="4" spans="1:8" ht="82.35" customHeight="1">
      <c r="A4" s="37" t="s">
        <v>54</v>
      </c>
      <c r="B4" s="37" t="s">
        <v>55</v>
      </c>
      <c r="C4" s="37" t="s">
        <v>56</v>
      </c>
      <c r="D4" s="39" t="s">
        <v>57</v>
      </c>
      <c r="E4" s="37" t="s">
        <v>58</v>
      </c>
      <c r="F4" s="38" t="s">
        <v>59</v>
      </c>
      <c r="G4" s="37" t="s">
        <v>60</v>
      </c>
      <c r="H4" s="40" t="s">
        <v>61</v>
      </c>
    </row>
    <row r="5" spans="1:8" ht="15.6">
      <c r="A5" s="329" t="s">
        <v>62</v>
      </c>
      <c r="B5" s="53" t="s">
        <v>63</v>
      </c>
      <c r="C5" s="360" t="s">
        <v>64</v>
      </c>
      <c r="D5" s="44" t="s">
        <v>35</v>
      </c>
      <c r="E5" s="356" t="s">
        <v>65</v>
      </c>
      <c r="F5" s="357">
        <v>719</v>
      </c>
      <c r="G5" s="2"/>
      <c r="H5" s="778"/>
    </row>
    <row r="6" spans="1:8" ht="15.6">
      <c r="A6" s="329" t="s">
        <v>62</v>
      </c>
      <c r="B6" s="53" t="s">
        <v>63</v>
      </c>
      <c r="C6" s="368" t="s">
        <v>66</v>
      </c>
      <c r="D6" s="44" t="s">
        <v>24</v>
      </c>
      <c r="E6" s="356" t="s">
        <v>67</v>
      </c>
      <c r="F6" s="357">
        <v>5</v>
      </c>
      <c r="G6" s="2"/>
      <c r="H6" s="778"/>
    </row>
    <row r="7" spans="1:8" ht="14.4">
      <c r="A7" s="140" t="s">
        <v>62</v>
      </c>
      <c r="B7" s="45" t="s">
        <v>68</v>
      </c>
      <c r="C7" s="45"/>
      <c r="D7" s="47"/>
      <c r="E7" s="47"/>
      <c r="F7" s="48">
        <f>SUBTOTAL(9,F5:F6)</f>
        <v>724</v>
      </c>
      <c r="G7" s="50">
        <f>SUBTOTAL(9,G5:G6)</f>
        <v>0</v>
      </c>
      <c r="H7" s="51">
        <f>SUBTOTAL(9,H5:H6)</f>
        <v>0</v>
      </c>
    </row>
    <row r="8" spans="1:8" ht="15.6">
      <c r="A8" s="329" t="s">
        <v>62</v>
      </c>
      <c r="B8" s="53" t="s">
        <v>69</v>
      </c>
      <c r="C8" s="358" t="s">
        <v>21</v>
      </c>
      <c r="D8" s="44" t="s">
        <v>21</v>
      </c>
      <c r="E8" s="355" t="s">
        <v>70</v>
      </c>
      <c r="F8" s="359">
        <v>8</v>
      </c>
      <c r="G8" s="2"/>
      <c r="H8" s="778"/>
    </row>
    <row r="9" spans="1:8" ht="15.6">
      <c r="A9" s="329" t="s">
        <v>62</v>
      </c>
      <c r="B9" s="53" t="s">
        <v>69</v>
      </c>
      <c r="C9" s="360" t="s">
        <v>71</v>
      </c>
      <c r="D9" s="44" t="s">
        <v>22</v>
      </c>
      <c r="E9" s="360" t="s">
        <v>70</v>
      </c>
      <c r="F9" s="361">
        <v>38</v>
      </c>
      <c r="G9" s="2"/>
      <c r="H9" s="778"/>
    </row>
    <row r="10" spans="1:8" ht="15.6">
      <c r="A10" s="329" t="s">
        <v>62</v>
      </c>
      <c r="B10" s="53" t="s">
        <v>69</v>
      </c>
      <c r="C10" s="360" t="s">
        <v>72</v>
      </c>
      <c r="D10" s="44" t="s">
        <v>22</v>
      </c>
      <c r="E10" s="360" t="s">
        <v>70</v>
      </c>
      <c r="F10" s="361">
        <v>791</v>
      </c>
      <c r="G10" s="2"/>
      <c r="H10" s="778"/>
    </row>
    <row r="11" spans="1:8" ht="15.6">
      <c r="A11" s="329" t="s">
        <v>62</v>
      </c>
      <c r="B11" s="53" t="s">
        <v>69</v>
      </c>
      <c r="C11" s="360" t="s">
        <v>73</v>
      </c>
      <c r="D11" s="44" t="s">
        <v>34</v>
      </c>
      <c r="E11" s="360" t="s">
        <v>70</v>
      </c>
      <c r="F11" s="361">
        <v>512</v>
      </c>
      <c r="G11" s="2"/>
      <c r="H11" s="778"/>
    </row>
    <row r="12" spans="1:8" ht="15.6">
      <c r="A12" s="329" t="s">
        <v>62</v>
      </c>
      <c r="B12" s="53" t="s">
        <v>69</v>
      </c>
      <c r="C12" s="360" t="s">
        <v>74</v>
      </c>
      <c r="D12" s="44" t="s">
        <v>38</v>
      </c>
      <c r="E12" s="360" t="s">
        <v>47</v>
      </c>
      <c r="F12" s="361">
        <v>12</v>
      </c>
      <c r="G12" s="2"/>
      <c r="H12" s="778"/>
    </row>
    <row r="13" spans="1:8" ht="15.6">
      <c r="A13" s="329" t="s">
        <v>62</v>
      </c>
      <c r="B13" s="53" t="s">
        <v>69</v>
      </c>
      <c r="C13" s="360" t="s">
        <v>75</v>
      </c>
      <c r="D13" s="44" t="s">
        <v>38</v>
      </c>
      <c r="E13" s="360" t="s">
        <v>47</v>
      </c>
      <c r="F13" s="361">
        <f>SUM(23*2)</f>
        <v>46</v>
      </c>
      <c r="G13" s="2"/>
      <c r="H13" s="778"/>
    </row>
    <row r="14" spans="1:8" ht="15.6">
      <c r="A14" s="329" t="s">
        <v>62</v>
      </c>
      <c r="B14" s="53" t="s">
        <v>69</v>
      </c>
      <c r="C14" s="360" t="s">
        <v>76</v>
      </c>
      <c r="D14" s="44" t="s">
        <v>28</v>
      </c>
      <c r="E14" s="360" t="s">
        <v>70</v>
      </c>
      <c r="F14" s="361">
        <f>SUM(512,158,303)</f>
        <v>973</v>
      </c>
      <c r="G14" s="2"/>
      <c r="H14" s="778"/>
    </row>
    <row r="15" spans="1:8" ht="15.6">
      <c r="A15" s="329" t="s">
        <v>62</v>
      </c>
      <c r="B15" s="53" t="s">
        <v>69</v>
      </c>
      <c r="C15" s="362" t="s">
        <v>77</v>
      </c>
      <c r="D15" s="44" t="s">
        <v>35</v>
      </c>
      <c r="E15" s="360" t="s">
        <v>70</v>
      </c>
      <c r="F15" s="361">
        <v>7</v>
      </c>
      <c r="G15" s="2"/>
      <c r="H15" s="778"/>
    </row>
    <row r="16" spans="1:8" ht="15.6">
      <c r="A16" s="329" t="s">
        <v>62</v>
      </c>
      <c r="B16" s="53" t="s">
        <v>69</v>
      </c>
      <c r="C16" s="360" t="s">
        <v>517</v>
      </c>
      <c r="D16" s="44" t="s">
        <v>35</v>
      </c>
      <c r="E16" s="360" t="s">
        <v>70</v>
      </c>
      <c r="F16" s="361">
        <v>11</v>
      </c>
      <c r="G16" s="2"/>
      <c r="H16" s="778"/>
    </row>
    <row r="17" spans="1:8" ht="15.6">
      <c r="A17" s="329" t="s">
        <v>62</v>
      </c>
      <c r="B17" s="53" t="s">
        <v>69</v>
      </c>
      <c r="C17" s="360" t="s">
        <v>79</v>
      </c>
      <c r="D17" s="44" t="s">
        <v>35</v>
      </c>
      <c r="E17" s="360" t="s">
        <v>70</v>
      </c>
      <c r="F17" s="361">
        <v>14</v>
      </c>
      <c r="G17" s="2"/>
      <c r="H17" s="778"/>
    </row>
    <row r="18" spans="1:8" ht="15.6">
      <c r="A18" s="329" t="s">
        <v>62</v>
      </c>
      <c r="B18" s="53" t="s">
        <v>69</v>
      </c>
      <c r="C18" s="360" t="s">
        <v>518</v>
      </c>
      <c r="D18" s="44" t="s">
        <v>35</v>
      </c>
      <c r="E18" s="360" t="s">
        <v>70</v>
      </c>
      <c r="F18" s="361">
        <v>12</v>
      </c>
      <c r="G18" s="2"/>
      <c r="H18" s="778"/>
    </row>
    <row r="19" spans="1:8" ht="15.6">
      <c r="A19" s="329" t="s">
        <v>62</v>
      </c>
      <c r="B19" s="53" t="s">
        <v>69</v>
      </c>
      <c r="C19" s="360" t="s">
        <v>24</v>
      </c>
      <c r="D19" s="44" t="s">
        <v>24</v>
      </c>
      <c r="E19" s="360" t="s">
        <v>70</v>
      </c>
      <c r="F19" s="361">
        <f>SUM(6*15)</f>
        <v>90</v>
      </c>
      <c r="G19" s="2"/>
      <c r="H19" s="778"/>
    </row>
    <row r="20" spans="1:8" ht="15.6">
      <c r="A20" s="329" t="s">
        <v>62</v>
      </c>
      <c r="B20" s="53" t="s">
        <v>69</v>
      </c>
      <c r="C20" s="360" t="s">
        <v>519</v>
      </c>
      <c r="D20" s="44" t="s">
        <v>25</v>
      </c>
      <c r="E20" s="360" t="s">
        <v>81</v>
      </c>
      <c r="F20" s="361">
        <v>5</v>
      </c>
      <c r="G20" s="2"/>
      <c r="H20" s="778"/>
    </row>
    <row r="21" spans="1:8" ht="14.4">
      <c r="A21" s="140" t="s">
        <v>62</v>
      </c>
      <c r="B21" s="45" t="s">
        <v>82</v>
      </c>
      <c r="C21" s="804"/>
      <c r="D21" s="47"/>
      <c r="E21" s="47"/>
      <c r="F21" s="48">
        <f>SUBTOTAL(9,F8:F20)</f>
        <v>2519</v>
      </c>
      <c r="G21" s="50">
        <f>SUBTOTAL(9,G8:G20)</f>
        <v>0</v>
      </c>
      <c r="H21" s="51">
        <f>SUBTOTAL(9,H8:H20)</f>
        <v>0</v>
      </c>
    </row>
    <row r="22" spans="1:8" ht="15.6">
      <c r="A22" s="329" t="s">
        <v>62</v>
      </c>
      <c r="B22" s="53" t="s">
        <v>83</v>
      </c>
      <c r="C22" s="360" t="s">
        <v>72</v>
      </c>
      <c r="D22" s="44" t="s">
        <v>35</v>
      </c>
      <c r="E22" s="360" t="s">
        <v>70</v>
      </c>
      <c r="F22" s="361">
        <v>147</v>
      </c>
      <c r="G22" s="2"/>
      <c r="H22" s="778"/>
    </row>
    <row r="23" spans="1:8" ht="15.6">
      <c r="A23" s="329" t="s">
        <v>62</v>
      </c>
      <c r="B23" s="53" t="s">
        <v>83</v>
      </c>
      <c r="C23" s="360" t="s">
        <v>73</v>
      </c>
      <c r="D23" s="44" t="s">
        <v>34</v>
      </c>
      <c r="E23" s="360" t="s">
        <v>70</v>
      </c>
      <c r="F23" s="361">
        <v>571</v>
      </c>
      <c r="G23" s="2"/>
      <c r="H23" s="778"/>
    </row>
    <row r="24" spans="1:8" ht="15.6">
      <c r="A24" s="329" t="s">
        <v>62</v>
      </c>
      <c r="B24" s="53" t="s">
        <v>83</v>
      </c>
      <c r="C24" s="360" t="s">
        <v>74</v>
      </c>
      <c r="D24" s="44" t="s">
        <v>38</v>
      </c>
      <c r="E24" s="360" t="s">
        <v>47</v>
      </c>
      <c r="F24" s="361">
        <v>11</v>
      </c>
      <c r="G24" s="2"/>
      <c r="H24" s="778"/>
    </row>
    <row r="25" spans="1:8" ht="15.6">
      <c r="A25" s="329" t="s">
        <v>62</v>
      </c>
      <c r="B25" s="53" t="s">
        <v>83</v>
      </c>
      <c r="C25" s="360" t="s">
        <v>24</v>
      </c>
      <c r="D25" s="44" t="s">
        <v>24</v>
      </c>
      <c r="E25" s="360" t="s">
        <v>70</v>
      </c>
      <c r="F25" s="361">
        <v>90</v>
      </c>
      <c r="G25" s="2"/>
      <c r="H25" s="778"/>
    </row>
    <row r="26" spans="1:8" ht="14.4">
      <c r="A26" s="140" t="s">
        <v>62</v>
      </c>
      <c r="B26" s="45" t="s">
        <v>84</v>
      </c>
      <c r="C26" s="804"/>
      <c r="D26" s="47"/>
      <c r="E26" s="47"/>
      <c r="F26" s="48">
        <f>SUBTOTAL(9,F22:F25)</f>
        <v>819</v>
      </c>
      <c r="G26" s="50">
        <f>SUBTOTAL(9,G22:G25)</f>
        <v>0</v>
      </c>
      <c r="H26" s="51">
        <f>SUBTOTAL(9,H22:H25)</f>
        <v>0</v>
      </c>
    </row>
    <row r="27" spans="1:8" ht="15.6">
      <c r="A27" s="329" t="s">
        <v>62</v>
      </c>
      <c r="B27" s="53" t="s">
        <v>85</v>
      </c>
      <c r="C27" s="360" t="s">
        <v>72</v>
      </c>
      <c r="D27" s="44" t="s">
        <v>22</v>
      </c>
      <c r="E27" s="360" t="s">
        <v>70</v>
      </c>
      <c r="F27" s="361">
        <v>145.75</v>
      </c>
      <c r="G27" s="2"/>
      <c r="H27" s="778"/>
    </row>
    <row r="28" spans="1:8" ht="15.6">
      <c r="A28" s="329" t="s">
        <v>62</v>
      </c>
      <c r="B28" s="53" t="s">
        <v>85</v>
      </c>
      <c r="C28" s="360" t="s">
        <v>73</v>
      </c>
      <c r="D28" s="44" t="s">
        <v>34</v>
      </c>
      <c r="E28" s="360" t="s">
        <v>70</v>
      </c>
      <c r="F28" s="361">
        <v>476</v>
      </c>
      <c r="G28" s="2"/>
      <c r="H28" s="778"/>
    </row>
    <row r="29" spans="1:8" ht="15.6">
      <c r="A29" s="329" t="s">
        <v>62</v>
      </c>
      <c r="B29" s="53" t="s">
        <v>85</v>
      </c>
      <c r="C29" s="360" t="s">
        <v>75</v>
      </c>
      <c r="D29" s="44" t="s">
        <v>38</v>
      </c>
      <c r="E29" s="360" t="s">
        <v>47</v>
      </c>
      <c r="F29" s="361">
        <v>28</v>
      </c>
      <c r="G29" s="2"/>
      <c r="H29" s="778"/>
    </row>
    <row r="30" spans="1:8" ht="15.6">
      <c r="A30" s="329" t="s">
        <v>62</v>
      </c>
      <c r="B30" s="53" t="s">
        <v>85</v>
      </c>
      <c r="C30" s="360" t="s">
        <v>86</v>
      </c>
      <c r="D30" s="44" t="s">
        <v>33</v>
      </c>
      <c r="E30" s="360" t="s">
        <v>70</v>
      </c>
      <c r="F30" s="361">
        <v>58.05</v>
      </c>
      <c r="G30" s="2"/>
      <c r="H30" s="778"/>
    </row>
    <row r="31" spans="1:8" ht="15.6">
      <c r="A31" s="329" t="s">
        <v>62</v>
      </c>
      <c r="B31" s="53" t="s">
        <v>85</v>
      </c>
      <c r="C31" s="360" t="s">
        <v>24</v>
      </c>
      <c r="D31" s="44" t="s">
        <v>24</v>
      </c>
      <c r="E31" s="360" t="s">
        <v>70</v>
      </c>
      <c r="F31" s="361">
        <v>60</v>
      </c>
      <c r="G31" s="2"/>
      <c r="H31" s="778"/>
    </row>
    <row r="32" spans="1:8" ht="15.6">
      <c r="A32" s="329" t="s">
        <v>62</v>
      </c>
      <c r="B32" s="53" t="s">
        <v>85</v>
      </c>
      <c r="C32" s="360" t="s">
        <v>87</v>
      </c>
      <c r="D32" s="44" t="s">
        <v>37</v>
      </c>
      <c r="E32" s="360" t="s">
        <v>70</v>
      </c>
      <c r="F32" s="361">
        <v>37.35</v>
      </c>
      <c r="G32" s="2"/>
      <c r="H32" s="778"/>
    </row>
    <row r="33" spans="1:8" ht="15.6">
      <c r="A33" s="329" t="s">
        <v>62</v>
      </c>
      <c r="B33" s="53" t="s">
        <v>85</v>
      </c>
      <c r="C33" s="360" t="s">
        <v>88</v>
      </c>
      <c r="D33" s="44" t="s">
        <v>34</v>
      </c>
      <c r="E33" s="360" t="s">
        <v>70</v>
      </c>
      <c r="F33" s="361">
        <v>6</v>
      </c>
      <c r="G33" s="2"/>
      <c r="H33" s="778"/>
    </row>
    <row r="34" spans="1:8" ht="14.4">
      <c r="A34" s="140" t="s">
        <v>62</v>
      </c>
      <c r="B34" s="45" t="s">
        <v>89</v>
      </c>
      <c r="C34" s="804"/>
      <c r="D34" s="47"/>
      <c r="E34" s="47"/>
      <c r="F34" s="48">
        <f>SUBTOTAL(9,F27:F33)</f>
        <v>811.15</v>
      </c>
      <c r="G34" s="50">
        <f>SUBTOTAL(9,G27:G33)</f>
        <v>0</v>
      </c>
      <c r="H34" s="51">
        <f>SUBTOTAL(9,H27:H33)</f>
        <v>0</v>
      </c>
    </row>
    <row r="35" spans="1:8" ht="15.6">
      <c r="A35" s="329" t="s">
        <v>62</v>
      </c>
      <c r="B35" s="53" t="s">
        <v>90</v>
      </c>
      <c r="C35" s="360" t="s">
        <v>72</v>
      </c>
      <c r="D35" s="44" t="s">
        <v>22</v>
      </c>
      <c r="E35" s="360" t="s">
        <v>70</v>
      </c>
      <c r="F35" s="361">
        <v>146</v>
      </c>
      <c r="G35" s="2"/>
      <c r="H35" s="778"/>
    </row>
    <row r="36" spans="1:8" ht="15.6">
      <c r="A36" s="329" t="s">
        <v>62</v>
      </c>
      <c r="B36" s="53" t="s">
        <v>90</v>
      </c>
      <c r="C36" s="360" t="s">
        <v>73</v>
      </c>
      <c r="D36" s="44" t="s">
        <v>34</v>
      </c>
      <c r="E36" s="360" t="s">
        <v>70</v>
      </c>
      <c r="F36" s="361">
        <v>473</v>
      </c>
      <c r="G36" s="2"/>
      <c r="H36" s="778"/>
    </row>
    <row r="37" spans="1:8" ht="15.6">
      <c r="A37" s="329" t="s">
        <v>62</v>
      </c>
      <c r="B37" s="53" t="s">
        <v>90</v>
      </c>
      <c r="C37" s="360" t="s">
        <v>75</v>
      </c>
      <c r="D37" s="44" t="s">
        <v>38</v>
      </c>
      <c r="E37" s="360" t="s">
        <v>47</v>
      </c>
      <c r="F37" s="361">
        <v>28</v>
      </c>
      <c r="G37" s="2"/>
      <c r="H37" s="778"/>
    </row>
    <row r="38" spans="1:8" ht="15.6">
      <c r="A38" s="329" t="s">
        <v>62</v>
      </c>
      <c r="B38" s="53" t="s">
        <v>90</v>
      </c>
      <c r="C38" s="360" t="s">
        <v>91</v>
      </c>
      <c r="D38" s="44" t="s">
        <v>26</v>
      </c>
      <c r="E38" s="360" t="s">
        <v>70</v>
      </c>
      <c r="F38" s="361">
        <v>111</v>
      </c>
      <c r="G38" s="2"/>
      <c r="H38" s="778"/>
    </row>
    <row r="39" spans="1:8" ht="15.6">
      <c r="A39" s="329" t="s">
        <v>62</v>
      </c>
      <c r="B39" s="53" t="s">
        <v>90</v>
      </c>
      <c r="C39" s="360" t="s">
        <v>24</v>
      </c>
      <c r="D39" s="44" t="s">
        <v>24</v>
      </c>
      <c r="E39" s="360" t="s">
        <v>70</v>
      </c>
      <c r="F39" s="361">
        <v>60</v>
      </c>
      <c r="G39" s="2"/>
      <c r="H39" s="778"/>
    </row>
    <row r="40" spans="1:8" ht="14.4">
      <c r="A40" s="140" t="s">
        <v>62</v>
      </c>
      <c r="B40" s="45" t="s">
        <v>92</v>
      </c>
      <c r="C40" s="804"/>
      <c r="D40" s="47"/>
      <c r="E40" s="47"/>
      <c r="F40" s="48">
        <f>SUBTOTAL(9,F35:F39)</f>
        <v>818</v>
      </c>
      <c r="G40" s="50">
        <f>SUBTOTAL(9,G35:G39)</f>
        <v>0</v>
      </c>
      <c r="H40" s="51">
        <f>SUBTOTAL(9,H35:H39)</f>
        <v>0</v>
      </c>
    </row>
    <row r="41" spans="1:8" ht="15.6">
      <c r="A41" s="329" t="s">
        <v>62</v>
      </c>
      <c r="B41" s="53" t="s">
        <v>93</v>
      </c>
      <c r="C41" s="360" t="s">
        <v>72</v>
      </c>
      <c r="D41" s="44" t="s">
        <v>22</v>
      </c>
      <c r="E41" s="360" t="s">
        <v>70</v>
      </c>
      <c r="F41" s="361">
        <v>146</v>
      </c>
      <c r="G41" s="2"/>
      <c r="H41" s="778"/>
    </row>
    <row r="42" spans="1:8" ht="15.6">
      <c r="A42" s="329" t="s">
        <v>62</v>
      </c>
      <c r="B42" s="53" t="s">
        <v>93</v>
      </c>
      <c r="C42" s="360" t="s">
        <v>73</v>
      </c>
      <c r="D42" s="44" t="s">
        <v>34</v>
      </c>
      <c r="E42" s="360" t="s">
        <v>70</v>
      </c>
      <c r="F42" s="361">
        <v>326</v>
      </c>
      <c r="G42" s="2"/>
      <c r="H42" s="778"/>
    </row>
    <row r="43" spans="1:8" ht="15.6">
      <c r="A43" s="329" t="s">
        <v>62</v>
      </c>
      <c r="B43" s="53" t="s">
        <v>93</v>
      </c>
      <c r="C43" s="360" t="s">
        <v>75</v>
      </c>
      <c r="D43" s="44" t="s">
        <v>38</v>
      </c>
      <c r="E43" s="360" t="s">
        <v>47</v>
      </c>
      <c r="F43" s="361">
        <v>28</v>
      </c>
      <c r="G43" s="2"/>
      <c r="H43" s="778"/>
    </row>
    <row r="44" spans="1:8" ht="15.6">
      <c r="A44" s="329" t="s">
        <v>62</v>
      </c>
      <c r="B44" s="53" t="s">
        <v>93</v>
      </c>
      <c r="C44" s="360" t="s">
        <v>91</v>
      </c>
      <c r="D44" s="44" t="s">
        <v>26</v>
      </c>
      <c r="E44" s="360" t="s">
        <v>70</v>
      </c>
      <c r="F44" s="363">
        <v>111</v>
      </c>
      <c r="G44" s="2"/>
      <c r="H44" s="778"/>
    </row>
    <row r="45" spans="1:8" ht="15.6">
      <c r="A45" s="329" t="s">
        <v>62</v>
      </c>
      <c r="B45" s="53" t="s">
        <v>93</v>
      </c>
      <c r="C45" s="360" t="s">
        <v>94</v>
      </c>
      <c r="D45" s="44" t="s">
        <v>27</v>
      </c>
      <c r="E45" s="360" t="s">
        <v>70</v>
      </c>
      <c r="F45" s="361">
        <v>39</v>
      </c>
      <c r="G45" s="2"/>
      <c r="H45" s="778"/>
    </row>
    <row r="46" spans="1:8" ht="15.6">
      <c r="A46" s="329" t="s">
        <v>62</v>
      </c>
      <c r="B46" s="53" t="s">
        <v>93</v>
      </c>
      <c r="C46" s="360" t="s">
        <v>86</v>
      </c>
      <c r="D46" s="44" t="s">
        <v>33</v>
      </c>
      <c r="E46" s="360" t="s">
        <v>70</v>
      </c>
      <c r="F46" s="361">
        <f>SUM(37.46,17.06)</f>
        <v>54.519999999999996</v>
      </c>
      <c r="G46" s="2"/>
      <c r="H46" s="778"/>
    </row>
    <row r="47" spans="1:8" ht="15.6">
      <c r="A47" s="329" t="s">
        <v>62</v>
      </c>
      <c r="B47" s="53" t="s">
        <v>93</v>
      </c>
      <c r="C47" s="360" t="s">
        <v>520</v>
      </c>
      <c r="D47" s="44" t="s">
        <v>35</v>
      </c>
      <c r="E47" s="360" t="s">
        <v>70</v>
      </c>
      <c r="F47" s="361">
        <v>30</v>
      </c>
      <c r="G47" s="2"/>
      <c r="H47" s="778"/>
    </row>
    <row r="48" spans="1:8" ht="15.6">
      <c r="A48" s="329" t="s">
        <v>62</v>
      </c>
      <c r="B48" s="53" t="s">
        <v>93</v>
      </c>
      <c r="C48" s="360" t="s">
        <v>24</v>
      </c>
      <c r="D48" s="44" t="s">
        <v>24</v>
      </c>
      <c r="E48" s="360" t="s">
        <v>70</v>
      </c>
      <c r="F48" s="361">
        <v>30</v>
      </c>
      <c r="G48" s="2"/>
      <c r="H48" s="778"/>
    </row>
    <row r="49" spans="1:8" ht="15.6">
      <c r="A49" s="329" t="s">
        <v>62</v>
      </c>
      <c r="B49" s="53" t="s">
        <v>93</v>
      </c>
      <c r="C49" s="360" t="s">
        <v>87</v>
      </c>
      <c r="D49" s="44" t="s">
        <v>37</v>
      </c>
      <c r="E49" s="360" t="s">
        <v>70</v>
      </c>
      <c r="F49" s="361">
        <f>SUM(17.06,17.28)</f>
        <v>34.340000000000003</v>
      </c>
      <c r="G49" s="2"/>
      <c r="H49" s="778"/>
    </row>
    <row r="50" spans="1:8" ht="16.95" customHeight="1">
      <c r="A50" s="140" t="s">
        <v>62</v>
      </c>
      <c r="B50" s="45" t="s">
        <v>82</v>
      </c>
      <c r="C50" s="804"/>
      <c r="D50" s="47"/>
      <c r="E50" s="47"/>
      <c r="F50" s="48">
        <f>SUBTOTAL(9,F41:F49)</f>
        <v>798.86</v>
      </c>
      <c r="G50" s="50">
        <f>SUBTOTAL(9,G41:G49)</f>
        <v>0</v>
      </c>
      <c r="H50" s="51">
        <f>SUBTOTAL(9,H41:H49)</f>
        <v>0</v>
      </c>
    </row>
    <row r="51" spans="1:8" ht="15.6">
      <c r="A51" s="329" t="s">
        <v>62</v>
      </c>
      <c r="B51" s="54" t="s">
        <v>522</v>
      </c>
      <c r="C51" s="806" t="s">
        <v>95</v>
      </c>
      <c r="D51" s="44" t="s">
        <v>39</v>
      </c>
      <c r="E51" s="55"/>
      <c r="F51" s="55"/>
      <c r="G51" s="2"/>
      <c r="H51" s="778"/>
    </row>
    <row r="52" spans="1:8" ht="14.4">
      <c r="A52" s="140"/>
      <c r="B52" s="172" t="s">
        <v>96</v>
      </c>
      <c r="C52" s="804"/>
      <c r="D52" s="47"/>
      <c r="E52" s="47"/>
      <c r="F52" s="48"/>
      <c r="G52" s="50">
        <f>SUBTOTAL(9,G51:G51)</f>
        <v>0</v>
      </c>
      <c r="H52" s="51">
        <f>SUBTOTAL(9,H51:H51)</f>
        <v>0</v>
      </c>
    </row>
    <row r="53" spans="1:8" ht="15.6">
      <c r="A53" s="329" t="s">
        <v>62</v>
      </c>
      <c r="B53" s="54" t="s">
        <v>97</v>
      </c>
      <c r="C53" s="54"/>
      <c r="D53" s="44" t="s">
        <v>39</v>
      </c>
      <c r="E53" s="55"/>
      <c r="F53" s="55"/>
      <c r="G53" s="2"/>
      <c r="H53" s="778"/>
    </row>
    <row r="54" spans="1:8" ht="14.4">
      <c r="A54" s="140" t="s">
        <v>62</v>
      </c>
      <c r="B54" s="172" t="s">
        <v>98</v>
      </c>
      <c r="C54" s="804"/>
      <c r="D54" s="47"/>
      <c r="E54" s="47"/>
      <c r="F54" s="48"/>
      <c r="G54" s="50">
        <f>SUBTOTAL(9,G53:G53)</f>
        <v>0</v>
      </c>
      <c r="H54" s="51">
        <f>SUBTOTAL(9,H53:H53)</f>
        <v>0</v>
      </c>
    </row>
    <row r="55" spans="1:8" ht="15.6">
      <c r="A55" s="329" t="s">
        <v>62</v>
      </c>
      <c r="B55" s="54" t="s">
        <v>99</v>
      </c>
      <c r="C55" s="44"/>
      <c r="D55" s="44" t="s">
        <v>22</v>
      </c>
      <c r="E55" s="55"/>
      <c r="F55" s="323">
        <v>2</v>
      </c>
      <c r="G55" s="2"/>
      <c r="H55" s="778"/>
    </row>
    <row r="56" spans="1:8" ht="14.4">
      <c r="A56" s="140" t="s">
        <v>62</v>
      </c>
      <c r="B56" s="172" t="s">
        <v>100</v>
      </c>
      <c r="C56" s="804"/>
      <c r="D56" s="47"/>
      <c r="E56" s="47"/>
      <c r="F56" s="48"/>
      <c r="G56" s="50">
        <f>SUBTOTAL(9,G55:G55)</f>
        <v>0</v>
      </c>
      <c r="H56" s="51">
        <f>SUBTOTAL(9,H55:H55)</f>
        <v>0</v>
      </c>
    </row>
    <row r="57" spans="1:8" ht="33.6" customHeight="1">
      <c r="A57" s="364" t="s">
        <v>101</v>
      </c>
      <c r="B57" s="331" t="s">
        <v>102</v>
      </c>
      <c r="C57" s="805"/>
      <c r="D57" s="332"/>
      <c r="E57" s="332"/>
      <c r="F57" s="332">
        <f>SUBTOTAL(9,F5:F50)</f>
        <v>6490.0100000000011</v>
      </c>
      <c r="G57" s="57">
        <f>SUBTOTAL(9,G5:G56)</f>
        <v>0</v>
      </c>
      <c r="H57" s="330">
        <f>SUBTOTAL(9,H5:H56)</f>
        <v>0</v>
      </c>
    </row>
    <row r="58" spans="1:8" ht="15.6">
      <c r="A58" s="365" t="s">
        <v>103</v>
      </c>
      <c r="B58" s="53" t="s">
        <v>63</v>
      </c>
      <c r="C58" s="360" t="s">
        <v>64</v>
      </c>
      <c r="D58" s="44" t="s">
        <v>35</v>
      </c>
      <c r="E58" s="356" t="s">
        <v>65</v>
      </c>
      <c r="F58" s="357">
        <f>SUM(94,112)</f>
        <v>206</v>
      </c>
      <c r="G58" s="2"/>
      <c r="H58" s="778"/>
    </row>
    <row r="59" spans="1:8" ht="15.6">
      <c r="A59" s="365" t="s">
        <v>103</v>
      </c>
      <c r="B59" s="53" t="s">
        <v>63</v>
      </c>
      <c r="C59" s="360" t="s">
        <v>24</v>
      </c>
      <c r="D59" s="44" t="s">
        <v>24</v>
      </c>
      <c r="E59" s="356" t="s">
        <v>67</v>
      </c>
      <c r="F59" s="357">
        <v>12</v>
      </c>
      <c r="G59" s="2"/>
      <c r="H59" s="778"/>
    </row>
    <row r="60" spans="1:8" ht="14.4">
      <c r="A60" s="140" t="s">
        <v>103</v>
      </c>
      <c r="B60" s="45" t="s">
        <v>68</v>
      </c>
      <c r="C60" s="804"/>
      <c r="D60" s="47"/>
      <c r="E60" s="47"/>
      <c r="F60" s="48">
        <f>SUBTOTAL(9,F58:F59)</f>
        <v>218</v>
      </c>
      <c r="G60" s="50">
        <f>SUBTOTAL(9,G58:G59)</f>
        <v>0</v>
      </c>
      <c r="H60" s="51">
        <f>SUBTOTAL(9,H58:H59)</f>
        <v>0</v>
      </c>
    </row>
    <row r="61" spans="1:8" ht="15.6">
      <c r="A61" s="365" t="s">
        <v>103</v>
      </c>
      <c r="B61" s="53" t="s">
        <v>69</v>
      </c>
      <c r="C61" s="360" t="s">
        <v>21</v>
      </c>
      <c r="D61" s="44" t="s">
        <v>21</v>
      </c>
      <c r="E61" s="369" t="s">
        <v>70</v>
      </c>
      <c r="F61" s="361">
        <v>11</v>
      </c>
      <c r="G61" s="2"/>
      <c r="H61" s="778"/>
    </row>
    <row r="62" spans="1:8" ht="15.6">
      <c r="A62" s="365" t="s">
        <v>103</v>
      </c>
      <c r="B62" s="53" t="s">
        <v>69</v>
      </c>
      <c r="C62" s="360" t="s">
        <v>71</v>
      </c>
      <c r="D62" s="44" t="s">
        <v>22</v>
      </c>
      <c r="E62" s="360" t="s">
        <v>70</v>
      </c>
      <c r="F62" s="361">
        <f>SUM(91,8,6,9,20,26,15,4,30,18,39,7)</f>
        <v>273</v>
      </c>
      <c r="G62" s="2"/>
      <c r="H62" s="778"/>
    </row>
    <row r="63" spans="1:8" ht="15.6">
      <c r="A63" s="365" t="s">
        <v>103</v>
      </c>
      <c r="B63" s="53" t="s">
        <v>69</v>
      </c>
      <c r="C63" s="360" t="s">
        <v>104</v>
      </c>
      <c r="D63" s="44" t="s">
        <v>22</v>
      </c>
      <c r="E63" s="800" t="s">
        <v>47</v>
      </c>
      <c r="F63" s="361">
        <v>1022</v>
      </c>
      <c r="G63" s="2"/>
      <c r="H63" s="778"/>
    </row>
    <row r="64" spans="1:8" ht="15.6">
      <c r="A64" s="365" t="s">
        <v>103</v>
      </c>
      <c r="B64" s="53" t="s">
        <v>69</v>
      </c>
      <c r="C64" s="360" t="s">
        <v>73</v>
      </c>
      <c r="D64" s="44" t="s">
        <v>36</v>
      </c>
      <c r="E64" s="360" t="s">
        <v>70</v>
      </c>
      <c r="F64" s="361">
        <v>236</v>
      </c>
      <c r="G64" s="2"/>
      <c r="H64" s="778"/>
    </row>
    <row r="65" spans="1:8" ht="15.6">
      <c r="A65" s="365" t="s">
        <v>103</v>
      </c>
      <c r="B65" s="53" t="s">
        <v>69</v>
      </c>
      <c r="C65" s="360" t="s">
        <v>74</v>
      </c>
      <c r="D65" s="44" t="s">
        <v>38</v>
      </c>
      <c r="E65" s="360" t="s">
        <v>47</v>
      </c>
      <c r="F65" s="361">
        <v>15</v>
      </c>
      <c r="G65" s="2"/>
      <c r="H65" s="778"/>
    </row>
    <row r="66" spans="1:8" ht="15.6">
      <c r="A66" s="365" t="s">
        <v>103</v>
      </c>
      <c r="B66" s="53" t="s">
        <v>69</v>
      </c>
      <c r="C66" s="360" t="s">
        <v>75</v>
      </c>
      <c r="D66" s="44" t="s">
        <v>38</v>
      </c>
      <c r="E66" s="360" t="s">
        <v>47</v>
      </c>
      <c r="F66" s="361">
        <v>92</v>
      </c>
      <c r="G66" s="2"/>
      <c r="H66" s="778"/>
    </row>
    <row r="67" spans="1:8" ht="15.6">
      <c r="A67" s="365" t="s">
        <v>103</v>
      </c>
      <c r="B67" s="53" t="s">
        <v>69</v>
      </c>
      <c r="C67" s="360" t="s">
        <v>105</v>
      </c>
      <c r="D67" s="44" t="s">
        <v>37</v>
      </c>
      <c r="E67" s="360" t="s">
        <v>70</v>
      </c>
      <c r="F67" s="361">
        <v>15</v>
      </c>
      <c r="G67" s="2"/>
      <c r="H67" s="778"/>
    </row>
    <row r="68" spans="1:8" ht="15.6">
      <c r="A68" s="365" t="s">
        <v>103</v>
      </c>
      <c r="B68" s="53" t="s">
        <v>69</v>
      </c>
      <c r="C68" s="360" t="s">
        <v>106</v>
      </c>
      <c r="D68" s="44" t="s">
        <v>34</v>
      </c>
      <c r="E68" s="360" t="s">
        <v>70</v>
      </c>
      <c r="F68" s="361">
        <v>12</v>
      </c>
      <c r="G68" s="2"/>
      <c r="H68" s="778"/>
    </row>
    <row r="69" spans="1:8" ht="15.6">
      <c r="A69" s="365" t="s">
        <v>103</v>
      </c>
      <c r="B69" s="53" t="s">
        <v>69</v>
      </c>
      <c r="C69" s="360" t="s">
        <v>107</v>
      </c>
      <c r="D69" s="44" t="s">
        <v>26</v>
      </c>
      <c r="E69" s="360" t="s">
        <v>70</v>
      </c>
      <c r="F69" s="361">
        <v>88</v>
      </c>
      <c r="G69" s="2"/>
      <c r="H69" s="778"/>
    </row>
    <row r="70" spans="1:8" ht="15.6">
      <c r="A70" s="365" t="s">
        <v>103</v>
      </c>
      <c r="B70" s="53" t="s">
        <v>69</v>
      </c>
      <c r="C70" s="360" t="s">
        <v>76</v>
      </c>
      <c r="D70" s="44" t="s">
        <v>28</v>
      </c>
      <c r="E70" s="360" t="s">
        <v>70</v>
      </c>
      <c r="F70" s="361">
        <f>SUM(744+724)</f>
        <v>1468</v>
      </c>
      <c r="G70" s="2"/>
      <c r="H70" s="778"/>
    </row>
    <row r="71" spans="1:8" ht="15.6">
      <c r="A71" s="365" t="s">
        <v>103</v>
      </c>
      <c r="B71" s="53" t="s">
        <v>69</v>
      </c>
      <c r="C71" s="360" t="s">
        <v>86</v>
      </c>
      <c r="D71" s="44" t="s">
        <v>33</v>
      </c>
      <c r="E71" s="360" t="s">
        <v>70</v>
      </c>
      <c r="F71" s="361">
        <v>21</v>
      </c>
      <c r="G71" s="2"/>
      <c r="H71" s="778"/>
    </row>
    <row r="72" spans="1:8" ht="15.6">
      <c r="A72" s="365" t="s">
        <v>103</v>
      </c>
      <c r="B72" s="53" t="s">
        <v>69</v>
      </c>
      <c r="C72" s="360" t="s">
        <v>108</v>
      </c>
      <c r="D72" s="44" t="s">
        <v>33</v>
      </c>
      <c r="E72" s="360" t="s">
        <v>109</v>
      </c>
      <c r="F72" s="361">
        <v>206</v>
      </c>
      <c r="G72" s="2"/>
      <c r="H72" s="778"/>
    </row>
    <row r="73" spans="1:8" ht="15.6">
      <c r="A73" s="365" t="s">
        <v>103</v>
      </c>
      <c r="B73" s="53" t="s">
        <v>69</v>
      </c>
      <c r="C73" s="360" t="s">
        <v>110</v>
      </c>
      <c r="D73" s="44" t="s">
        <v>32</v>
      </c>
      <c r="E73" s="360" t="s">
        <v>70</v>
      </c>
      <c r="F73" s="361">
        <v>207</v>
      </c>
      <c r="G73" s="2"/>
      <c r="H73" s="778"/>
    </row>
    <row r="74" spans="1:8" ht="15.6">
      <c r="A74" s="365" t="s">
        <v>103</v>
      </c>
      <c r="B74" s="53" t="s">
        <v>69</v>
      </c>
      <c r="C74" s="360" t="s">
        <v>519</v>
      </c>
      <c r="D74" s="44" t="s">
        <v>25</v>
      </c>
      <c r="E74" s="360" t="s">
        <v>81</v>
      </c>
      <c r="F74" s="370">
        <v>10</v>
      </c>
      <c r="G74" s="2"/>
      <c r="H74" s="778"/>
    </row>
    <row r="75" spans="1:8" ht="15.6">
      <c r="A75" s="365" t="s">
        <v>103</v>
      </c>
      <c r="B75" s="53" t="s">
        <v>69</v>
      </c>
      <c r="C75" s="360" t="s">
        <v>24</v>
      </c>
      <c r="D75" s="44" t="s">
        <v>24</v>
      </c>
      <c r="E75" s="360" t="s">
        <v>70</v>
      </c>
      <c r="F75" s="361">
        <v>22</v>
      </c>
      <c r="G75" s="2"/>
      <c r="H75" s="778"/>
    </row>
    <row r="76" spans="1:8" ht="15.6">
      <c r="A76" s="365" t="s">
        <v>103</v>
      </c>
      <c r="B76" s="53" t="s">
        <v>69</v>
      </c>
      <c r="C76" s="360" t="s">
        <v>111</v>
      </c>
      <c r="D76" s="44" t="s">
        <v>32</v>
      </c>
      <c r="E76" s="360" t="s">
        <v>70</v>
      </c>
      <c r="F76" s="361">
        <v>92</v>
      </c>
      <c r="G76" s="2"/>
      <c r="H76" s="778"/>
    </row>
    <row r="77" spans="1:8" ht="15.6">
      <c r="A77" s="365" t="s">
        <v>103</v>
      </c>
      <c r="B77" s="53" t="s">
        <v>69</v>
      </c>
      <c r="C77" s="360" t="s">
        <v>112</v>
      </c>
      <c r="D77" s="44" t="s">
        <v>38</v>
      </c>
      <c r="E77" s="360" t="s">
        <v>70</v>
      </c>
      <c r="F77" s="361">
        <v>20</v>
      </c>
      <c r="G77" s="2"/>
      <c r="H77" s="778"/>
    </row>
    <row r="78" spans="1:8" ht="14.4">
      <c r="A78" s="140" t="s">
        <v>103</v>
      </c>
      <c r="B78" s="45" t="s">
        <v>82</v>
      </c>
      <c r="C78" s="45"/>
      <c r="D78" s="47"/>
      <c r="E78" s="47"/>
      <c r="F78" s="48">
        <f>SUBTOTAL(9,F61:F77)</f>
        <v>3810</v>
      </c>
      <c r="G78" s="50">
        <f>SUBTOTAL(9,G61:G77)</f>
        <v>0</v>
      </c>
      <c r="H78" s="51">
        <f>SUBTOTAL(9,H61:H77)</f>
        <v>0</v>
      </c>
    </row>
    <row r="79" spans="1:8" ht="15.6">
      <c r="A79" s="365" t="s">
        <v>103</v>
      </c>
      <c r="B79" s="53" t="s">
        <v>83</v>
      </c>
      <c r="C79" s="360" t="s">
        <v>71</v>
      </c>
      <c r="D79" s="44" t="s">
        <v>22</v>
      </c>
      <c r="E79" s="360" t="s">
        <v>70</v>
      </c>
      <c r="F79" s="361">
        <v>33</v>
      </c>
      <c r="G79" s="2"/>
      <c r="H79" s="778"/>
    </row>
    <row r="80" spans="1:8" ht="15.6">
      <c r="A80" s="365" t="s">
        <v>103</v>
      </c>
      <c r="B80" s="53" t="s">
        <v>83</v>
      </c>
      <c r="C80" s="360" t="s">
        <v>73</v>
      </c>
      <c r="D80" s="44" t="s">
        <v>34</v>
      </c>
      <c r="E80" s="360" t="s">
        <v>70</v>
      </c>
      <c r="F80" s="361">
        <v>118</v>
      </c>
      <c r="G80" s="2"/>
      <c r="H80" s="778"/>
    </row>
    <row r="81" spans="1:8" ht="15.6">
      <c r="A81" s="365" t="s">
        <v>103</v>
      </c>
      <c r="B81" s="53" t="s">
        <v>83</v>
      </c>
      <c r="C81" s="360" t="s">
        <v>74</v>
      </c>
      <c r="D81" s="44" t="s">
        <v>38</v>
      </c>
      <c r="E81" s="360" t="s">
        <v>47</v>
      </c>
      <c r="F81" s="361">
        <v>7</v>
      </c>
      <c r="G81" s="2"/>
      <c r="H81" s="778"/>
    </row>
    <row r="82" spans="1:8" ht="15.6">
      <c r="A82" s="365" t="s">
        <v>103</v>
      </c>
      <c r="B82" s="53" t="s">
        <v>83</v>
      </c>
      <c r="C82" s="362" t="s">
        <v>24</v>
      </c>
      <c r="D82" s="44" t="s">
        <v>24</v>
      </c>
      <c r="E82" s="360" t="s">
        <v>70</v>
      </c>
      <c r="F82" s="361">
        <v>22</v>
      </c>
      <c r="G82" s="2"/>
      <c r="H82" s="778"/>
    </row>
    <row r="83" spans="1:8" ht="15.6">
      <c r="A83" s="365" t="s">
        <v>103</v>
      </c>
      <c r="B83" s="53" t="s">
        <v>83</v>
      </c>
      <c r="C83" s="362" t="s">
        <v>24</v>
      </c>
      <c r="D83" s="44" t="s">
        <v>35</v>
      </c>
      <c r="E83" s="360" t="s">
        <v>70</v>
      </c>
      <c r="F83" s="361">
        <v>2</v>
      </c>
      <c r="G83" s="2"/>
      <c r="H83" s="778"/>
    </row>
    <row r="84" spans="1:8" ht="14.4">
      <c r="A84" s="140" t="s">
        <v>103</v>
      </c>
      <c r="B84" s="45" t="s">
        <v>84</v>
      </c>
      <c r="C84" s="45"/>
      <c r="D84" s="47"/>
      <c r="E84" s="47"/>
      <c r="F84" s="48">
        <f>SUBTOTAL(9,F79:F83)</f>
        <v>182</v>
      </c>
      <c r="G84" s="50">
        <f>SUBTOTAL(9,G79:G83)</f>
        <v>0</v>
      </c>
      <c r="H84" s="51">
        <f>SUBTOTAL(9,H79:H83)</f>
        <v>0</v>
      </c>
    </row>
    <row r="85" spans="1:8" ht="15.6">
      <c r="A85" s="365" t="s">
        <v>103</v>
      </c>
      <c r="B85" s="53" t="s">
        <v>85</v>
      </c>
      <c r="C85" s="360" t="s">
        <v>71</v>
      </c>
      <c r="D85" s="44" t="s">
        <v>22</v>
      </c>
      <c r="E85" s="360" t="s">
        <v>70</v>
      </c>
      <c r="F85" s="361">
        <v>33</v>
      </c>
      <c r="G85" s="2"/>
      <c r="H85" s="778"/>
    </row>
    <row r="86" spans="1:8" ht="15.6">
      <c r="A86" s="365" t="s">
        <v>103</v>
      </c>
      <c r="B86" s="53" t="s">
        <v>85</v>
      </c>
      <c r="C86" s="360" t="s">
        <v>73</v>
      </c>
      <c r="D86" s="44" t="s">
        <v>34</v>
      </c>
      <c r="E86" s="360" t="s">
        <v>70</v>
      </c>
      <c r="F86" s="361">
        <f>SUM(16,18,12,17,30,29,17)</f>
        <v>139</v>
      </c>
      <c r="G86" s="2"/>
      <c r="H86" s="778"/>
    </row>
    <row r="87" spans="1:8" ht="15.6">
      <c r="A87" s="365" t="s">
        <v>103</v>
      </c>
      <c r="B87" s="53" t="s">
        <v>85</v>
      </c>
      <c r="C87" s="362" t="s">
        <v>24</v>
      </c>
      <c r="D87" s="44" t="s">
        <v>24</v>
      </c>
      <c r="E87" s="360" t="s">
        <v>70</v>
      </c>
      <c r="F87" s="361">
        <v>22</v>
      </c>
      <c r="G87" s="2"/>
      <c r="H87" s="778"/>
    </row>
    <row r="88" spans="1:8" ht="15.6">
      <c r="A88" s="365" t="s">
        <v>103</v>
      </c>
      <c r="B88" s="53" t="s">
        <v>85</v>
      </c>
      <c r="C88" s="360" t="s">
        <v>74</v>
      </c>
      <c r="D88" s="44" t="s">
        <v>38</v>
      </c>
      <c r="E88" s="360" t="s">
        <v>47</v>
      </c>
      <c r="F88" s="361">
        <v>12</v>
      </c>
      <c r="G88" s="2"/>
      <c r="H88" s="778"/>
    </row>
    <row r="89" spans="1:8" ht="14.4">
      <c r="A89" s="140" t="s">
        <v>103</v>
      </c>
      <c r="B89" s="45" t="s">
        <v>89</v>
      </c>
      <c r="C89" s="45"/>
      <c r="D89" s="47"/>
      <c r="E89" s="47"/>
      <c r="F89" s="48">
        <f>SUBTOTAL(9,F85:F88)</f>
        <v>206</v>
      </c>
      <c r="G89" s="50">
        <f>SUBTOTAL(9,G85:G88)</f>
        <v>0</v>
      </c>
      <c r="H89" s="51">
        <f>SUBTOTAL(9,H85:H88)</f>
        <v>0</v>
      </c>
    </row>
    <row r="90" spans="1:8" ht="15.6">
      <c r="A90" s="365" t="s">
        <v>103</v>
      </c>
      <c r="B90" s="53" t="s">
        <v>90</v>
      </c>
      <c r="C90" s="360" t="s">
        <v>71</v>
      </c>
      <c r="D90" s="44" t="s">
        <v>22</v>
      </c>
      <c r="E90" s="360" t="s">
        <v>70</v>
      </c>
      <c r="F90" s="361">
        <v>33</v>
      </c>
      <c r="G90" s="2"/>
      <c r="H90" s="778"/>
    </row>
    <row r="91" spans="1:8" ht="15.6">
      <c r="A91" s="365" t="s">
        <v>103</v>
      </c>
      <c r="B91" s="53" t="s">
        <v>90</v>
      </c>
      <c r="C91" s="360" t="s">
        <v>73</v>
      </c>
      <c r="D91" s="44" t="s">
        <v>34</v>
      </c>
      <c r="E91" s="360" t="s">
        <v>70</v>
      </c>
      <c r="F91" s="361">
        <f>SUM(12,12,12,29,17,24,24,12)</f>
        <v>142</v>
      </c>
      <c r="G91" s="2"/>
      <c r="H91" s="778"/>
    </row>
    <row r="92" spans="1:8" ht="15.6">
      <c r="A92" s="365" t="s">
        <v>103</v>
      </c>
      <c r="B92" s="53" t="s">
        <v>90</v>
      </c>
      <c r="C92" s="360" t="s">
        <v>74</v>
      </c>
      <c r="D92" s="44" t="s">
        <v>38</v>
      </c>
      <c r="E92" s="360" t="s">
        <v>47</v>
      </c>
      <c r="F92" s="361">
        <v>7</v>
      </c>
      <c r="G92" s="2"/>
      <c r="H92" s="778"/>
    </row>
    <row r="93" spans="1:8" ht="15.6">
      <c r="A93" s="365" t="s">
        <v>103</v>
      </c>
      <c r="B93" s="53" t="s">
        <v>90</v>
      </c>
      <c r="C93" s="362" t="s">
        <v>24</v>
      </c>
      <c r="D93" s="44" t="s">
        <v>24</v>
      </c>
      <c r="E93" s="360" t="s">
        <v>70</v>
      </c>
      <c r="F93" s="361">
        <v>22</v>
      </c>
      <c r="G93" s="2"/>
      <c r="H93" s="778"/>
    </row>
    <row r="94" spans="1:8" ht="14.4">
      <c r="A94" s="140" t="s">
        <v>103</v>
      </c>
      <c r="B94" s="45" t="s">
        <v>92</v>
      </c>
      <c r="C94" s="45"/>
      <c r="D94" s="47"/>
      <c r="E94" s="47"/>
      <c r="F94" s="48">
        <f>SUBTOTAL(9,F90:F93)</f>
        <v>204</v>
      </c>
      <c r="G94" s="50">
        <f>SUBTOTAL(9,G90:G93)</f>
        <v>0</v>
      </c>
      <c r="H94" s="51">
        <f>SUBTOTAL(9,H90:H93)</f>
        <v>0</v>
      </c>
    </row>
    <row r="95" spans="1:8" ht="15.6">
      <c r="A95" s="365" t="s">
        <v>103</v>
      </c>
      <c r="B95" s="53" t="s">
        <v>93</v>
      </c>
      <c r="C95" s="360" t="s">
        <v>71</v>
      </c>
      <c r="D95" s="44" t="s">
        <v>22</v>
      </c>
      <c r="E95" s="360" t="s">
        <v>70</v>
      </c>
      <c r="F95" s="361">
        <v>33</v>
      </c>
      <c r="G95" s="2"/>
      <c r="H95" s="778"/>
    </row>
    <row r="96" spans="1:8" ht="15.6">
      <c r="A96" s="365" t="s">
        <v>103</v>
      </c>
      <c r="B96" s="53" t="s">
        <v>93</v>
      </c>
      <c r="C96" s="360" t="s">
        <v>73</v>
      </c>
      <c r="D96" s="44" t="s">
        <v>34</v>
      </c>
      <c r="E96" s="360" t="s">
        <v>70</v>
      </c>
      <c r="F96" s="361">
        <f>SUM(30,24,11,12,17,18,11,18)</f>
        <v>141</v>
      </c>
      <c r="G96" s="2"/>
      <c r="H96" s="778"/>
    </row>
    <row r="97" spans="1:8" ht="15.6">
      <c r="A97" s="365" t="s">
        <v>103</v>
      </c>
      <c r="B97" s="53" t="s">
        <v>93</v>
      </c>
      <c r="C97" s="360" t="s">
        <v>74</v>
      </c>
      <c r="D97" s="44" t="s">
        <v>38</v>
      </c>
      <c r="E97" s="360" t="s">
        <v>47</v>
      </c>
      <c r="F97" s="361">
        <v>5.78</v>
      </c>
      <c r="G97" s="2"/>
      <c r="H97" s="778"/>
    </row>
    <row r="98" spans="1:8" ht="15.6">
      <c r="A98" s="365" t="s">
        <v>103</v>
      </c>
      <c r="B98" s="53" t="s">
        <v>93</v>
      </c>
      <c r="C98" s="362" t="s">
        <v>24</v>
      </c>
      <c r="D98" s="44" t="s">
        <v>24</v>
      </c>
      <c r="E98" s="360" t="s">
        <v>70</v>
      </c>
      <c r="F98" s="361">
        <v>22</v>
      </c>
      <c r="G98" s="2"/>
      <c r="H98" s="778"/>
    </row>
    <row r="99" spans="1:8" ht="14.4">
      <c r="A99" s="140" t="s">
        <v>103</v>
      </c>
      <c r="B99" s="45" t="s">
        <v>113</v>
      </c>
      <c r="C99" s="45"/>
      <c r="D99" s="47"/>
      <c r="E99" s="47"/>
      <c r="F99" s="48">
        <f>SUBTOTAL(9,F95:F98)</f>
        <v>201.78</v>
      </c>
      <c r="G99" s="50">
        <f>SUBTOTAL(9,G95:G98)</f>
        <v>0</v>
      </c>
      <c r="H99" s="51">
        <f>SUBTOTAL(9,H95:H98)</f>
        <v>0</v>
      </c>
    </row>
    <row r="100" spans="1:8" ht="15.6">
      <c r="A100" s="365" t="s">
        <v>103</v>
      </c>
      <c r="B100" s="53" t="s">
        <v>114</v>
      </c>
      <c r="C100" s="360" t="s">
        <v>71</v>
      </c>
      <c r="D100" s="44" t="s">
        <v>22</v>
      </c>
      <c r="E100" s="360" t="s">
        <v>70</v>
      </c>
      <c r="F100" s="361">
        <v>33</v>
      </c>
      <c r="G100" s="2"/>
      <c r="H100" s="778"/>
    </row>
    <row r="101" spans="1:8" ht="15.6">
      <c r="A101" s="365" t="s">
        <v>103</v>
      </c>
      <c r="B101" s="53" t="s">
        <v>114</v>
      </c>
      <c r="C101" s="360" t="s">
        <v>73</v>
      </c>
      <c r="D101" s="44" t="s">
        <v>34</v>
      </c>
      <c r="E101" s="360" t="s">
        <v>70</v>
      </c>
      <c r="F101" s="361">
        <f>SUM(18,24,24,18,23,23,12)</f>
        <v>142</v>
      </c>
      <c r="G101" s="2"/>
      <c r="H101" s="778"/>
    </row>
    <row r="102" spans="1:8" ht="15.6">
      <c r="A102" s="365" t="s">
        <v>103</v>
      </c>
      <c r="B102" s="53" t="s">
        <v>114</v>
      </c>
      <c r="C102" s="360" t="s">
        <v>74</v>
      </c>
      <c r="D102" s="44" t="s">
        <v>38</v>
      </c>
      <c r="E102" s="360" t="s">
        <v>47</v>
      </c>
      <c r="F102" s="361">
        <v>7</v>
      </c>
      <c r="G102" s="2"/>
      <c r="H102" s="778"/>
    </row>
    <row r="103" spans="1:8" ht="15.6">
      <c r="A103" s="365" t="s">
        <v>103</v>
      </c>
      <c r="B103" s="53" t="s">
        <v>114</v>
      </c>
      <c r="C103" s="362" t="s">
        <v>24</v>
      </c>
      <c r="D103" s="44" t="s">
        <v>24</v>
      </c>
      <c r="E103" s="360" t="s">
        <v>70</v>
      </c>
      <c r="F103" s="361">
        <v>22</v>
      </c>
      <c r="G103" s="2"/>
      <c r="H103" s="778"/>
    </row>
    <row r="104" spans="1:8" ht="15.6">
      <c r="A104" s="365" t="s">
        <v>103</v>
      </c>
      <c r="B104" s="53" t="s">
        <v>114</v>
      </c>
      <c r="C104" s="360" t="s">
        <v>115</v>
      </c>
      <c r="D104" s="44" t="s">
        <v>35</v>
      </c>
      <c r="E104" s="360" t="s">
        <v>70</v>
      </c>
      <c r="F104" s="361">
        <v>2</v>
      </c>
      <c r="G104" s="2"/>
      <c r="H104" s="778"/>
    </row>
    <row r="105" spans="1:8" ht="14.4">
      <c r="A105" s="140" t="s">
        <v>103</v>
      </c>
      <c r="B105" s="45" t="s">
        <v>116</v>
      </c>
      <c r="C105" s="45"/>
      <c r="D105" s="47"/>
      <c r="E105" s="47"/>
      <c r="F105" s="48">
        <f>SUBTOTAL(9,F100:F104)</f>
        <v>206</v>
      </c>
      <c r="G105" s="50">
        <f>SUBTOTAL(9,G100:G104)</f>
        <v>0</v>
      </c>
      <c r="H105" s="51">
        <f>SUBTOTAL(9,H100:H104)</f>
        <v>0</v>
      </c>
    </row>
    <row r="106" spans="1:8" ht="15.6">
      <c r="A106" s="365" t="s">
        <v>103</v>
      </c>
      <c r="B106" s="53" t="s">
        <v>117</v>
      </c>
      <c r="C106" s="360" t="s">
        <v>71</v>
      </c>
      <c r="D106" s="44" t="s">
        <v>22</v>
      </c>
      <c r="E106" s="360" t="s">
        <v>70</v>
      </c>
      <c r="F106" s="361">
        <v>33</v>
      </c>
      <c r="G106" s="2"/>
      <c r="H106" s="778"/>
    </row>
    <row r="107" spans="1:8" ht="15.6">
      <c r="A107" s="365" t="s">
        <v>103</v>
      </c>
      <c r="B107" s="53" t="s">
        <v>117</v>
      </c>
      <c r="C107" s="360" t="s">
        <v>73</v>
      </c>
      <c r="D107" s="44" t="s">
        <v>34</v>
      </c>
      <c r="E107" s="360" t="s">
        <v>70</v>
      </c>
      <c r="F107" s="361">
        <f>SUM(17,17,18,30,13,30,17)</f>
        <v>142</v>
      </c>
      <c r="G107" s="2"/>
      <c r="H107" s="778"/>
    </row>
    <row r="108" spans="1:8" ht="15.6">
      <c r="A108" s="365" t="s">
        <v>103</v>
      </c>
      <c r="B108" s="53" t="s">
        <v>117</v>
      </c>
      <c r="C108" s="362" t="s">
        <v>24</v>
      </c>
      <c r="D108" s="44" t="s">
        <v>24</v>
      </c>
      <c r="E108" s="360" t="s">
        <v>70</v>
      </c>
      <c r="F108" s="361">
        <v>22</v>
      </c>
      <c r="G108" s="2"/>
      <c r="H108" s="778"/>
    </row>
    <row r="109" spans="1:8" ht="15.6">
      <c r="A109" s="365" t="s">
        <v>103</v>
      </c>
      <c r="B109" s="53" t="s">
        <v>117</v>
      </c>
      <c r="C109" s="360" t="s">
        <v>74</v>
      </c>
      <c r="D109" s="44" t="s">
        <v>38</v>
      </c>
      <c r="E109" s="360" t="s">
        <v>47</v>
      </c>
      <c r="F109" s="361">
        <v>12</v>
      </c>
      <c r="G109" s="2"/>
      <c r="H109" s="778"/>
    </row>
    <row r="110" spans="1:8" ht="14.4">
      <c r="A110" s="140" t="s">
        <v>103</v>
      </c>
      <c r="B110" s="45" t="s">
        <v>118</v>
      </c>
      <c r="C110" s="45"/>
      <c r="D110" s="47"/>
      <c r="E110" s="47"/>
      <c r="F110" s="48">
        <f>SUBTOTAL(9,F106:F109)</f>
        <v>209</v>
      </c>
      <c r="G110" s="50">
        <f>SUBTOTAL(9,G106:G109)</f>
        <v>0</v>
      </c>
      <c r="H110" s="51">
        <f>SUBTOTAL(9,H106:H109)</f>
        <v>0</v>
      </c>
    </row>
    <row r="111" spans="1:8" ht="15.6">
      <c r="A111" s="365" t="s">
        <v>103</v>
      </c>
      <c r="B111" s="53" t="s">
        <v>119</v>
      </c>
      <c r="C111" s="360" t="s">
        <v>71</v>
      </c>
      <c r="D111" s="44" t="s">
        <v>22</v>
      </c>
      <c r="E111" s="360" t="s">
        <v>70</v>
      </c>
      <c r="F111" s="361">
        <v>35</v>
      </c>
      <c r="G111" s="2"/>
      <c r="H111" s="778"/>
    </row>
    <row r="112" spans="1:8" ht="15.6">
      <c r="A112" s="365" t="s">
        <v>103</v>
      </c>
      <c r="B112" s="53" t="s">
        <v>119</v>
      </c>
      <c r="C112" s="360" t="s">
        <v>74</v>
      </c>
      <c r="D112" s="44" t="s">
        <v>38</v>
      </c>
      <c r="E112" s="360" t="s">
        <v>47</v>
      </c>
      <c r="F112" s="361">
        <v>7</v>
      </c>
      <c r="G112" s="2"/>
      <c r="H112" s="778"/>
    </row>
    <row r="113" spans="1:8" ht="15.6">
      <c r="A113" s="365" t="s">
        <v>103</v>
      </c>
      <c r="B113" s="53" t="s">
        <v>119</v>
      </c>
      <c r="C113" s="360" t="s">
        <v>73</v>
      </c>
      <c r="D113" s="44" t="s">
        <v>34</v>
      </c>
      <c r="E113" s="360" t="s">
        <v>70</v>
      </c>
      <c r="F113" s="361">
        <f>SUM(10,15,11,17,17,37,13,27)</f>
        <v>147</v>
      </c>
      <c r="G113" s="2"/>
      <c r="H113" s="778"/>
    </row>
    <row r="114" spans="1:8" ht="15.6">
      <c r="A114" s="365" t="s">
        <v>103</v>
      </c>
      <c r="B114" s="53" t="s">
        <v>119</v>
      </c>
      <c r="C114" s="362" t="s">
        <v>24</v>
      </c>
      <c r="D114" s="44" t="s">
        <v>24</v>
      </c>
      <c r="E114" s="360" t="s">
        <v>70</v>
      </c>
      <c r="F114" s="361">
        <v>22</v>
      </c>
      <c r="G114" s="2"/>
      <c r="H114" s="778"/>
    </row>
    <row r="115" spans="1:8" ht="14.4">
      <c r="A115" s="140" t="s">
        <v>103</v>
      </c>
      <c r="B115" s="45" t="s">
        <v>120</v>
      </c>
      <c r="C115" s="45"/>
      <c r="D115" s="47"/>
      <c r="E115" s="47"/>
      <c r="F115" s="48">
        <f>SUBTOTAL(9,F111:F114)</f>
        <v>211</v>
      </c>
      <c r="G115" s="50">
        <f>SUBTOTAL(9,G111:G114)</f>
        <v>0</v>
      </c>
      <c r="H115" s="51">
        <f>SUBTOTAL(9,H111:H114)</f>
        <v>0</v>
      </c>
    </row>
    <row r="116" spans="1:8" ht="15.6">
      <c r="A116" s="365" t="s">
        <v>103</v>
      </c>
      <c r="B116" s="53" t="s">
        <v>121</v>
      </c>
      <c r="C116" s="360" t="s">
        <v>71</v>
      </c>
      <c r="D116" s="44" t="s">
        <v>22</v>
      </c>
      <c r="E116" s="360" t="s">
        <v>70</v>
      </c>
      <c r="F116" s="361">
        <v>33</v>
      </c>
      <c r="G116" s="2"/>
      <c r="H116" s="778"/>
    </row>
    <row r="117" spans="1:8" ht="15.6">
      <c r="A117" s="365" t="s">
        <v>103</v>
      </c>
      <c r="B117" s="53" t="s">
        <v>121</v>
      </c>
      <c r="C117" s="360" t="s">
        <v>74</v>
      </c>
      <c r="D117" s="44" t="s">
        <v>38</v>
      </c>
      <c r="E117" s="360" t="s">
        <v>47</v>
      </c>
      <c r="F117" s="361">
        <v>12</v>
      </c>
      <c r="G117" s="2"/>
      <c r="H117" s="778"/>
    </row>
    <row r="118" spans="1:8" ht="15.6">
      <c r="A118" s="365" t="s">
        <v>103</v>
      </c>
      <c r="B118" s="53" t="s">
        <v>121</v>
      </c>
      <c r="C118" s="360" t="s">
        <v>86</v>
      </c>
      <c r="D118" s="44" t="s">
        <v>33</v>
      </c>
      <c r="E118" s="360" t="s">
        <v>70</v>
      </c>
      <c r="F118" s="361">
        <f>SUM(36,41)</f>
        <v>77</v>
      </c>
      <c r="G118" s="2"/>
      <c r="H118" s="778"/>
    </row>
    <row r="119" spans="1:8" ht="15.6">
      <c r="A119" s="365" t="s">
        <v>103</v>
      </c>
      <c r="B119" s="53" t="s">
        <v>121</v>
      </c>
      <c r="C119" s="360" t="s">
        <v>122</v>
      </c>
      <c r="D119" s="44" t="s">
        <v>32</v>
      </c>
      <c r="E119" s="360" t="s">
        <v>70</v>
      </c>
      <c r="F119" s="361">
        <v>53</v>
      </c>
      <c r="G119" s="2"/>
      <c r="H119" s="778"/>
    </row>
    <row r="120" spans="1:8" ht="15.6">
      <c r="A120" s="365" t="s">
        <v>103</v>
      </c>
      <c r="B120" s="53" t="s">
        <v>121</v>
      </c>
      <c r="C120" s="360" t="s">
        <v>123</v>
      </c>
      <c r="D120" s="44" t="s">
        <v>37</v>
      </c>
      <c r="E120" s="360" t="s">
        <v>70</v>
      </c>
      <c r="F120" s="361">
        <v>11</v>
      </c>
      <c r="G120" s="2"/>
      <c r="H120" s="778"/>
    </row>
    <row r="121" spans="1:8" ht="16.95" customHeight="1">
      <c r="A121" s="140" t="s">
        <v>103</v>
      </c>
      <c r="B121" s="45" t="s">
        <v>124</v>
      </c>
      <c r="C121" s="45"/>
      <c r="D121" s="47"/>
      <c r="E121" s="47"/>
      <c r="F121" s="48">
        <f>SUBTOTAL(9,F116:F120)</f>
        <v>186</v>
      </c>
      <c r="G121" s="50">
        <f>SUBTOTAL(9,G116:G120)</f>
        <v>0</v>
      </c>
      <c r="H121" s="51">
        <f>SUBTOTAL(9,H116:H120)</f>
        <v>0</v>
      </c>
    </row>
    <row r="122" spans="1:8" ht="15.6">
      <c r="A122" s="365" t="s">
        <v>103</v>
      </c>
      <c r="B122" s="54" t="s">
        <v>522</v>
      </c>
      <c r="C122" s="806" t="s">
        <v>95</v>
      </c>
      <c r="D122" s="44" t="s">
        <v>39</v>
      </c>
      <c r="E122" s="55"/>
      <c r="F122" s="55"/>
      <c r="G122" s="2"/>
      <c r="H122" s="778"/>
    </row>
    <row r="123" spans="1:8" ht="14.4">
      <c r="A123" s="140" t="s">
        <v>103</v>
      </c>
      <c r="B123" s="172" t="s">
        <v>96</v>
      </c>
      <c r="C123" s="45"/>
      <c r="D123" s="47"/>
      <c r="E123" s="47"/>
      <c r="F123" s="48"/>
      <c r="G123" s="50">
        <f>SUBTOTAL(9,G122:G122)</f>
        <v>0</v>
      </c>
      <c r="H123" s="51">
        <f>SUBTOTAL(9,H122:H122)</f>
        <v>0</v>
      </c>
    </row>
    <row r="124" spans="1:8" ht="15.6">
      <c r="A124" s="365" t="s">
        <v>103</v>
      </c>
      <c r="B124" s="54" t="s">
        <v>97</v>
      </c>
      <c r="C124" s="54"/>
      <c r="D124" s="44" t="s">
        <v>39</v>
      </c>
      <c r="E124" s="55"/>
      <c r="F124" s="55"/>
      <c r="G124" s="2"/>
      <c r="H124" s="778"/>
    </row>
    <row r="125" spans="1:8" ht="14.4">
      <c r="A125" s="140" t="s">
        <v>103</v>
      </c>
      <c r="B125" s="172" t="s">
        <v>98</v>
      </c>
      <c r="C125" s="45"/>
      <c r="D125" s="47"/>
      <c r="E125" s="47"/>
      <c r="F125" s="48"/>
      <c r="G125" s="50">
        <f>SUBTOTAL(9,G124:G124)</f>
        <v>0</v>
      </c>
      <c r="H125" s="51">
        <f>SUBTOTAL(9,H124:H124)</f>
        <v>0</v>
      </c>
    </row>
    <row r="126" spans="1:8" ht="15.6">
      <c r="A126" s="365" t="s">
        <v>103</v>
      </c>
      <c r="B126" s="54" t="s">
        <v>99</v>
      </c>
      <c r="C126" s="44" t="s">
        <v>125</v>
      </c>
      <c r="D126" s="44" t="s">
        <v>22</v>
      </c>
      <c r="E126" s="55"/>
      <c r="F126" s="799">
        <v>1</v>
      </c>
      <c r="G126" s="2"/>
      <c r="H126" s="778"/>
    </row>
    <row r="127" spans="1:8" ht="14.4">
      <c r="A127" s="140" t="s">
        <v>103</v>
      </c>
      <c r="B127" s="172" t="s">
        <v>100</v>
      </c>
      <c r="C127" s="45"/>
      <c r="D127" s="47"/>
      <c r="E127" s="47"/>
      <c r="F127" s="48"/>
      <c r="G127" s="50">
        <f>SUBTOTAL(9,G126:G126)</f>
        <v>0</v>
      </c>
      <c r="H127" s="51">
        <f>SUBTOTAL(9,H126:H126)</f>
        <v>0</v>
      </c>
    </row>
    <row r="128" spans="1:8" ht="33.6" customHeight="1">
      <c r="A128" s="366" t="s">
        <v>126</v>
      </c>
      <c r="B128" s="316" t="s">
        <v>102</v>
      </c>
      <c r="C128" s="316"/>
      <c r="D128" s="317"/>
      <c r="E128" s="317"/>
      <c r="F128" s="317">
        <f>SUBTOTAL(9,F58:F121)</f>
        <v>5633.78</v>
      </c>
      <c r="G128" s="57">
        <f>SUBTOTAL(9,G58:G127)</f>
        <v>0</v>
      </c>
      <c r="H128" s="315">
        <f>SUBTOTAL(9,H58:H127)</f>
        <v>0</v>
      </c>
    </row>
    <row r="129" spans="1:8" ht="15.6">
      <c r="A129" s="371" t="s">
        <v>127</v>
      </c>
      <c r="B129" s="53" t="s">
        <v>63</v>
      </c>
      <c r="C129" s="360" t="s">
        <v>64</v>
      </c>
      <c r="D129" s="44" t="s">
        <v>35</v>
      </c>
      <c r="E129" s="356" t="s">
        <v>65</v>
      </c>
      <c r="F129" s="357">
        <f>SUM(184)</f>
        <v>184</v>
      </c>
      <c r="G129" s="2"/>
      <c r="H129" s="778"/>
    </row>
    <row r="130" spans="1:8" ht="15.6">
      <c r="A130" s="371" t="s">
        <v>127</v>
      </c>
      <c r="B130" s="53" t="s">
        <v>63</v>
      </c>
      <c r="C130" s="360" t="s">
        <v>24</v>
      </c>
      <c r="D130" s="44" t="s">
        <v>24</v>
      </c>
      <c r="E130" s="356" t="s">
        <v>67</v>
      </c>
      <c r="F130" s="357">
        <f>SUM(28)</f>
        <v>28</v>
      </c>
      <c r="G130" s="2"/>
      <c r="H130" s="778"/>
    </row>
    <row r="131" spans="1:8" ht="14.4">
      <c r="A131" s="140" t="s">
        <v>127</v>
      </c>
      <c r="B131" s="45" t="s">
        <v>68</v>
      </c>
      <c r="C131" s="45"/>
      <c r="D131" s="47"/>
      <c r="E131" s="47"/>
      <c r="F131" s="48">
        <f>SUBTOTAL(9,F129:F130)</f>
        <v>212</v>
      </c>
      <c r="G131" s="50">
        <f>SUBTOTAL(9,G129:G130)</f>
        <v>0</v>
      </c>
      <c r="H131" s="51">
        <f>SUBTOTAL(9,H129:H130)</f>
        <v>0</v>
      </c>
    </row>
    <row r="132" spans="1:8" ht="15.6">
      <c r="A132" s="371" t="s">
        <v>127</v>
      </c>
      <c r="B132" s="53" t="s">
        <v>69</v>
      </c>
      <c r="C132" s="360" t="s">
        <v>71</v>
      </c>
      <c r="D132" s="44" t="s">
        <v>23</v>
      </c>
      <c r="E132" s="360" t="s">
        <v>70</v>
      </c>
      <c r="F132" s="361">
        <v>38</v>
      </c>
      <c r="G132" s="2"/>
      <c r="H132" s="778"/>
    </row>
    <row r="133" spans="1:8" ht="15.6">
      <c r="A133" s="371" t="s">
        <v>127</v>
      </c>
      <c r="B133" s="53" t="s">
        <v>69</v>
      </c>
      <c r="C133" s="360" t="s">
        <v>71</v>
      </c>
      <c r="D133" s="44" t="s">
        <v>22</v>
      </c>
      <c r="E133" s="360" t="s">
        <v>70</v>
      </c>
      <c r="F133" s="361">
        <v>46</v>
      </c>
      <c r="G133" s="2"/>
      <c r="H133" s="778"/>
    </row>
    <row r="134" spans="1:8" ht="15.6">
      <c r="A134" s="371" t="s">
        <v>127</v>
      </c>
      <c r="B134" s="53" t="s">
        <v>69</v>
      </c>
      <c r="C134" s="360" t="s">
        <v>72</v>
      </c>
      <c r="D134" s="44" t="s">
        <v>22</v>
      </c>
      <c r="E134" s="360" t="s">
        <v>70</v>
      </c>
      <c r="F134" s="361">
        <v>390</v>
      </c>
      <c r="G134" s="2"/>
      <c r="H134" s="778"/>
    </row>
    <row r="135" spans="1:8" ht="15.6">
      <c r="A135" s="371" t="s">
        <v>127</v>
      </c>
      <c r="B135" s="53" t="s">
        <v>69</v>
      </c>
      <c r="C135" s="360" t="s">
        <v>73</v>
      </c>
      <c r="D135" s="44" t="s">
        <v>34</v>
      </c>
      <c r="E135" s="360" t="s">
        <v>70</v>
      </c>
      <c r="F135" s="361">
        <v>260</v>
      </c>
      <c r="G135" s="2"/>
      <c r="H135" s="778"/>
    </row>
    <row r="136" spans="1:8" ht="15.6">
      <c r="A136" s="371" t="s">
        <v>127</v>
      </c>
      <c r="B136" s="53" t="s">
        <v>69</v>
      </c>
      <c r="C136" s="360" t="s">
        <v>128</v>
      </c>
      <c r="D136" s="44" t="s">
        <v>29</v>
      </c>
      <c r="E136" s="360" t="s">
        <v>70</v>
      </c>
      <c r="F136" s="361">
        <v>12</v>
      </c>
      <c r="G136" s="2"/>
      <c r="H136" s="778"/>
    </row>
    <row r="137" spans="1:8" ht="15.6">
      <c r="A137" s="371" t="s">
        <v>127</v>
      </c>
      <c r="B137" s="53" t="s">
        <v>69</v>
      </c>
      <c r="C137" s="360" t="s">
        <v>129</v>
      </c>
      <c r="D137" s="44" t="s">
        <v>38</v>
      </c>
      <c r="E137" s="360" t="s">
        <v>47</v>
      </c>
      <c r="F137" s="361">
        <v>3</v>
      </c>
      <c r="G137" s="2"/>
      <c r="H137" s="778"/>
    </row>
    <row r="138" spans="1:8" ht="15.6">
      <c r="A138" s="371" t="s">
        <v>127</v>
      </c>
      <c r="B138" s="53" t="s">
        <v>69</v>
      </c>
      <c r="C138" s="360" t="s">
        <v>75</v>
      </c>
      <c r="D138" s="44" t="s">
        <v>38</v>
      </c>
      <c r="E138" s="360" t="s">
        <v>47</v>
      </c>
      <c r="F138" s="361">
        <v>47</v>
      </c>
      <c r="G138" s="2"/>
      <c r="H138" s="778"/>
    </row>
    <row r="139" spans="1:8" ht="15.6">
      <c r="A139" s="371" t="s">
        <v>127</v>
      </c>
      <c r="B139" s="53" t="s">
        <v>69</v>
      </c>
      <c r="C139" s="360" t="s">
        <v>91</v>
      </c>
      <c r="D139" s="44" t="s">
        <v>26</v>
      </c>
      <c r="E139" s="360" t="s">
        <v>70</v>
      </c>
      <c r="F139" s="361">
        <f>SUM(77,77)</f>
        <v>154</v>
      </c>
      <c r="G139" s="2"/>
      <c r="H139" s="778"/>
    </row>
    <row r="140" spans="1:8" ht="15.6">
      <c r="A140" s="371" t="s">
        <v>127</v>
      </c>
      <c r="B140" s="53" t="s">
        <v>69</v>
      </c>
      <c r="C140" s="360" t="s">
        <v>76</v>
      </c>
      <c r="D140" s="44" t="s">
        <v>28</v>
      </c>
      <c r="E140" s="360" t="s">
        <v>70</v>
      </c>
      <c r="F140" s="361">
        <v>478</v>
      </c>
      <c r="G140" s="2"/>
      <c r="H140" s="778"/>
    </row>
    <row r="141" spans="1:8" ht="15.6">
      <c r="A141" s="371" t="s">
        <v>127</v>
      </c>
      <c r="B141" s="53" t="s">
        <v>69</v>
      </c>
      <c r="C141" s="360" t="s">
        <v>130</v>
      </c>
      <c r="D141" s="44" t="s">
        <v>29</v>
      </c>
      <c r="E141" s="360" t="s">
        <v>70</v>
      </c>
      <c r="F141" s="361">
        <f>SUM(236,11)</f>
        <v>247</v>
      </c>
      <c r="G141" s="2"/>
      <c r="H141" s="778"/>
    </row>
    <row r="142" spans="1:8" ht="15.6">
      <c r="A142" s="371" t="s">
        <v>127</v>
      </c>
      <c r="B142" s="53" t="s">
        <v>69</v>
      </c>
      <c r="C142" s="360" t="s">
        <v>24</v>
      </c>
      <c r="D142" s="44" t="s">
        <v>24</v>
      </c>
      <c r="E142" s="360" t="s">
        <v>47</v>
      </c>
      <c r="F142" s="361">
        <f>SUM(15*6)</f>
        <v>90</v>
      </c>
      <c r="G142" s="2"/>
      <c r="H142" s="778"/>
    </row>
    <row r="143" spans="1:8" ht="15.6">
      <c r="A143" s="371" t="s">
        <v>127</v>
      </c>
      <c r="B143" s="53" t="s">
        <v>69</v>
      </c>
      <c r="C143" s="360" t="s">
        <v>519</v>
      </c>
      <c r="D143" s="44" t="s">
        <v>25</v>
      </c>
      <c r="E143" s="360" t="s">
        <v>81</v>
      </c>
      <c r="F143" s="361">
        <v>5</v>
      </c>
      <c r="G143" s="2"/>
      <c r="H143" s="778"/>
    </row>
    <row r="144" spans="1:8" ht="14.4">
      <c r="A144" s="140" t="s">
        <v>127</v>
      </c>
      <c r="B144" s="45" t="s">
        <v>82</v>
      </c>
      <c r="C144" s="804"/>
      <c r="D144" s="47"/>
      <c r="E144" s="47"/>
      <c r="F144" s="48">
        <f>SUBTOTAL(9,F132:F143)</f>
        <v>1770</v>
      </c>
      <c r="G144" s="50">
        <f>SUBTOTAL(9,G132:G143)</f>
        <v>0</v>
      </c>
      <c r="H144" s="51">
        <f>SUBTOTAL(9,H132:H143)</f>
        <v>0</v>
      </c>
    </row>
    <row r="145" spans="1:8" ht="15.6">
      <c r="A145" s="371" t="s">
        <v>127</v>
      </c>
      <c r="B145" s="53" t="s">
        <v>83</v>
      </c>
      <c r="C145" s="360" t="s">
        <v>71</v>
      </c>
      <c r="D145" s="44" t="s">
        <v>22</v>
      </c>
      <c r="E145" s="360" t="s">
        <v>70</v>
      </c>
      <c r="F145" s="361">
        <v>54</v>
      </c>
      <c r="G145" s="2"/>
      <c r="H145" s="778"/>
    </row>
    <row r="146" spans="1:8" ht="15.6">
      <c r="A146" s="371" t="s">
        <v>127</v>
      </c>
      <c r="B146" s="53" t="s">
        <v>83</v>
      </c>
      <c r="C146" s="360" t="s">
        <v>72</v>
      </c>
      <c r="D146" s="44" t="s">
        <v>22</v>
      </c>
      <c r="E146" s="360" t="s">
        <v>70</v>
      </c>
      <c r="F146" s="361">
        <f>SUM(142)</f>
        <v>142</v>
      </c>
      <c r="G146" s="2"/>
      <c r="H146" s="778"/>
    </row>
    <row r="147" spans="1:8" ht="15.6">
      <c r="A147" s="371" t="s">
        <v>127</v>
      </c>
      <c r="B147" s="53" t="s">
        <v>83</v>
      </c>
      <c r="C147" s="360" t="s">
        <v>73</v>
      </c>
      <c r="D147" s="44" t="s">
        <v>34</v>
      </c>
      <c r="E147" s="360" t="s">
        <v>70</v>
      </c>
      <c r="F147" s="361">
        <f>SUM(13,13,13,20,14,14,14,14,14,14,14,18,24)</f>
        <v>199</v>
      </c>
      <c r="G147" s="2"/>
      <c r="H147" s="778"/>
    </row>
    <row r="148" spans="1:8" ht="15.6">
      <c r="A148" s="371" t="s">
        <v>127</v>
      </c>
      <c r="B148" s="53" t="s">
        <v>83</v>
      </c>
      <c r="C148" s="360" t="s">
        <v>75</v>
      </c>
      <c r="D148" s="44" t="s">
        <v>38</v>
      </c>
      <c r="E148" s="360" t="s">
        <v>47</v>
      </c>
      <c r="F148" s="361">
        <v>10</v>
      </c>
      <c r="G148" s="2"/>
      <c r="H148" s="778"/>
    </row>
    <row r="149" spans="1:8" ht="15.6">
      <c r="A149" s="371" t="s">
        <v>127</v>
      </c>
      <c r="B149" s="53" t="s">
        <v>83</v>
      </c>
      <c r="C149" s="360" t="s">
        <v>91</v>
      </c>
      <c r="D149" s="44" t="s">
        <v>26</v>
      </c>
      <c r="E149" s="360" t="s">
        <v>70</v>
      </c>
      <c r="F149" s="361">
        <f>SUM(52,60,60)</f>
        <v>172</v>
      </c>
      <c r="G149" s="2"/>
      <c r="H149" s="778"/>
    </row>
    <row r="150" spans="1:8" ht="15.6">
      <c r="A150" s="371" t="s">
        <v>127</v>
      </c>
      <c r="B150" s="53" t="s">
        <v>83</v>
      </c>
      <c r="C150" s="360" t="s">
        <v>111</v>
      </c>
      <c r="D150" s="44" t="s">
        <v>32</v>
      </c>
      <c r="E150" s="360" t="s">
        <v>70</v>
      </c>
      <c r="F150" s="361">
        <v>24</v>
      </c>
      <c r="G150" s="2"/>
      <c r="H150" s="778"/>
    </row>
    <row r="151" spans="1:8" ht="15.6">
      <c r="A151" s="371" t="s">
        <v>127</v>
      </c>
      <c r="B151" s="53" t="s">
        <v>83</v>
      </c>
      <c r="C151" s="360" t="s">
        <v>86</v>
      </c>
      <c r="D151" s="44" t="s">
        <v>33</v>
      </c>
      <c r="E151" s="360" t="s">
        <v>70</v>
      </c>
      <c r="F151" s="361">
        <v>117</v>
      </c>
      <c r="G151" s="2"/>
      <c r="H151" s="778"/>
    </row>
    <row r="152" spans="1:8" ht="15.6">
      <c r="A152" s="371" t="s">
        <v>127</v>
      </c>
      <c r="B152" s="53" t="s">
        <v>83</v>
      </c>
      <c r="C152" s="360" t="s">
        <v>24</v>
      </c>
      <c r="D152" s="44" t="s">
        <v>24</v>
      </c>
      <c r="E152" s="360" t="s">
        <v>47</v>
      </c>
      <c r="F152" s="361">
        <f>SUM(15*6)</f>
        <v>90</v>
      </c>
      <c r="G152" s="2"/>
      <c r="H152" s="778"/>
    </row>
    <row r="153" spans="1:8" ht="14.4">
      <c r="A153" s="140" t="s">
        <v>127</v>
      </c>
      <c r="B153" s="45" t="s">
        <v>84</v>
      </c>
      <c r="C153" s="45"/>
      <c r="D153" s="47"/>
      <c r="E153" s="47"/>
      <c r="F153" s="48">
        <f>SUBTOTAL(9,F145:F152)</f>
        <v>808</v>
      </c>
      <c r="G153" s="50">
        <f>SUBTOTAL(9,G145:G152)</f>
        <v>0</v>
      </c>
      <c r="H153" s="51">
        <f>SUBTOTAL(9,H145:H152)</f>
        <v>0</v>
      </c>
    </row>
    <row r="154" spans="1:8" ht="15.6">
      <c r="A154" s="371" t="s">
        <v>127</v>
      </c>
      <c r="B154" s="53" t="s">
        <v>85</v>
      </c>
      <c r="C154" s="360" t="s">
        <v>71</v>
      </c>
      <c r="D154" s="44" t="s">
        <v>22</v>
      </c>
      <c r="E154" s="360" t="s">
        <v>70</v>
      </c>
      <c r="F154" s="361">
        <v>3</v>
      </c>
      <c r="G154" s="2"/>
      <c r="H154" s="778"/>
    </row>
    <row r="155" spans="1:8" ht="15.6">
      <c r="A155" s="371" t="s">
        <v>127</v>
      </c>
      <c r="B155" s="53" t="s">
        <v>85</v>
      </c>
      <c r="C155" s="360" t="s">
        <v>72</v>
      </c>
      <c r="D155" s="44" t="s">
        <v>22</v>
      </c>
      <c r="E155" s="360" t="s">
        <v>70</v>
      </c>
      <c r="F155" s="361">
        <v>142</v>
      </c>
      <c r="G155" s="2"/>
      <c r="H155" s="778"/>
    </row>
    <row r="156" spans="1:8" ht="15.6">
      <c r="A156" s="371" t="s">
        <v>127</v>
      </c>
      <c r="B156" s="53" t="s">
        <v>85</v>
      </c>
      <c r="C156" s="360" t="s">
        <v>73</v>
      </c>
      <c r="D156" s="44" t="s">
        <v>34</v>
      </c>
      <c r="E156" s="360" t="s">
        <v>70</v>
      </c>
      <c r="F156" s="361">
        <f>SUM(37,19,18,24,12)</f>
        <v>110</v>
      </c>
      <c r="G156" s="2"/>
      <c r="H156" s="778"/>
    </row>
    <row r="157" spans="1:8" ht="15.6">
      <c r="A157" s="371" t="s">
        <v>127</v>
      </c>
      <c r="B157" s="53" t="s">
        <v>85</v>
      </c>
      <c r="C157" s="360" t="s">
        <v>75</v>
      </c>
      <c r="D157" s="44" t="s">
        <v>38</v>
      </c>
      <c r="E157" s="360" t="s">
        <v>47</v>
      </c>
      <c r="F157" s="361">
        <f>SUM(7*4)</f>
        <v>28</v>
      </c>
      <c r="G157" s="2"/>
      <c r="H157" s="778"/>
    </row>
    <row r="158" spans="1:8" ht="15.6">
      <c r="A158" s="371" t="s">
        <v>127</v>
      </c>
      <c r="B158" s="53" t="s">
        <v>85</v>
      </c>
      <c r="C158" s="360" t="s">
        <v>91</v>
      </c>
      <c r="D158" s="44" t="s">
        <v>26</v>
      </c>
      <c r="E158" s="360" t="s">
        <v>70</v>
      </c>
      <c r="F158" s="361">
        <f>SUM(120,60,52,60,70,50)</f>
        <v>412</v>
      </c>
      <c r="G158" s="2"/>
      <c r="H158" s="778"/>
    </row>
    <row r="159" spans="1:8" ht="15.6">
      <c r="A159" s="371" t="s">
        <v>127</v>
      </c>
      <c r="B159" s="53" t="s">
        <v>85</v>
      </c>
      <c r="C159" s="360" t="s">
        <v>131</v>
      </c>
      <c r="D159" s="44" t="s">
        <v>26</v>
      </c>
      <c r="E159" s="360" t="s">
        <v>70</v>
      </c>
      <c r="F159" s="361">
        <v>40</v>
      </c>
      <c r="G159" s="2"/>
      <c r="H159" s="778"/>
    </row>
    <row r="160" spans="1:8" ht="15.6">
      <c r="A160" s="371" t="s">
        <v>127</v>
      </c>
      <c r="B160" s="53" t="s">
        <v>85</v>
      </c>
      <c r="C160" s="360" t="s">
        <v>24</v>
      </c>
      <c r="D160" s="44" t="s">
        <v>24</v>
      </c>
      <c r="E160" s="360" t="s">
        <v>47</v>
      </c>
      <c r="F160" s="361">
        <f>SUM(15*4)</f>
        <v>60</v>
      </c>
      <c r="G160" s="2"/>
      <c r="H160" s="778"/>
    </row>
    <row r="161" spans="1:8" ht="15.6">
      <c r="A161" s="371" t="s">
        <v>127</v>
      </c>
      <c r="B161" s="53" t="s">
        <v>85</v>
      </c>
      <c r="C161" s="360" t="s">
        <v>132</v>
      </c>
      <c r="D161" s="44" t="s">
        <v>34</v>
      </c>
      <c r="E161" s="360" t="s">
        <v>70</v>
      </c>
      <c r="F161" s="361">
        <f>SUM(17,10,12)</f>
        <v>39</v>
      </c>
      <c r="G161" s="2"/>
      <c r="H161" s="778"/>
    </row>
    <row r="162" spans="1:8" ht="14.4">
      <c r="A162" s="140" t="s">
        <v>127</v>
      </c>
      <c r="B162" s="45" t="s">
        <v>89</v>
      </c>
      <c r="C162" s="45"/>
      <c r="D162" s="47"/>
      <c r="E162" s="47"/>
      <c r="F162" s="48">
        <f>SUBTOTAL(9,F154:F161)</f>
        <v>834</v>
      </c>
      <c r="G162" s="50">
        <f>SUBTOTAL(9,G154:G161)</f>
        <v>0</v>
      </c>
      <c r="H162" s="51">
        <f>SUBTOTAL(9,H154:H161)</f>
        <v>0</v>
      </c>
    </row>
    <row r="163" spans="1:8" ht="15.6">
      <c r="A163" s="371" t="s">
        <v>127</v>
      </c>
      <c r="B163" s="53" t="s">
        <v>90</v>
      </c>
      <c r="C163" s="360" t="s">
        <v>71</v>
      </c>
      <c r="D163" s="44" t="s">
        <v>22</v>
      </c>
      <c r="E163" s="360" t="s">
        <v>70</v>
      </c>
      <c r="F163" s="361">
        <f>SUM(3,3)</f>
        <v>6</v>
      </c>
      <c r="G163" s="2"/>
      <c r="H163" s="778"/>
    </row>
    <row r="164" spans="1:8" ht="15.6">
      <c r="A164" s="371" t="s">
        <v>127</v>
      </c>
      <c r="B164" s="53" t="s">
        <v>90</v>
      </c>
      <c r="C164" s="360" t="s">
        <v>72</v>
      </c>
      <c r="D164" s="44" t="s">
        <v>22</v>
      </c>
      <c r="E164" s="360" t="s">
        <v>70</v>
      </c>
      <c r="F164" s="361">
        <v>142</v>
      </c>
      <c r="G164" s="2"/>
      <c r="H164" s="778"/>
    </row>
    <row r="165" spans="1:8" ht="15.6">
      <c r="A165" s="371" t="s">
        <v>127</v>
      </c>
      <c r="B165" s="53" t="s">
        <v>90</v>
      </c>
      <c r="C165" s="360" t="s">
        <v>75</v>
      </c>
      <c r="D165" s="44" t="s">
        <v>38</v>
      </c>
      <c r="E165" s="360" t="s">
        <v>47</v>
      </c>
      <c r="F165" s="361">
        <v>28</v>
      </c>
      <c r="G165" s="2"/>
      <c r="H165" s="778"/>
    </row>
    <row r="166" spans="1:8" ht="15.6">
      <c r="A166" s="371" t="s">
        <v>127</v>
      </c>
      <c r="B166" s="53" t="s">
        <v>90</v>
      </c>
      <c r="C166" s="360" t="s">
        <v>91</v>
      </c>
      <c r="D166" s="44" t="s">
        <v>26</v>
      </c>
      <c r="E166" s="360" t="s">
        <v>70</v>
      </c>
      <c r="F166" s="361">
        <f>SUM(52,60,39,38,38)</f>
        <v>227</v>
      </c>
      <c r="G166" s="2"/>
      <c r="H166" s="778"/>
    </row>
    <row r="167" spans="1:8" ht="15.6">
      <c r="A167" s="371" t="s">
        <v>127</v>
      </c>
      <c r="B167" s="53" t="s">
        <v>90</v>
      </c>
      <c r="C167" s="360" t="s">
        <v>131</v>
      </c>
      <c r="D167" s="44" t="s">
        <v>26</v>
      </c>
      <c r="E167" s="360" t="s">
        <v>70</v>
      </c>
      <c r="F167" s="361">
        <f>SUM(70,60)</f>
        <v>130</v>
      </c>
      <c r="G167" s="2"/>
      <c r="H167" s="778"/>
    </row>
    <row r="168" spans="1:8" ht="15.6">
      <c r="A168" s="371" t="s">
        <v>127</v>
      </c>
      <c r="B168" s="53" t="s">
        <v>90</v>
      </c>
      <c r="C168" s="360" t="s">
        <v>24</v>
      </c>
      <c r="D168" s="44" t="s">
        <v>24</v>
      </c>
      <c r="E168" s="360" t="s">
        <v>47</v>
      </c>
      <c r="F168" s="361">
        <f>SUM(60)</f>
        <v>60</v>
      </c>
      <c r="G168" s="2"/>
      <c r="H168" s="778"/>
    </row>
    <row r="169" spans="1:8" ht="15.6">
      <c r="A169" s="371" t="s">
        <v>127</v>
      </c>
      <c r="B169" s="53" t="s">
        <v>90</v>
      </c>
      <c r="C169" s="360" t="s">
        <v>133</v>
      </c>
      <c r="D169" s="44" t="s">
        <v>34</v>
      </c>
      <c r="E169" s="360" t="s">
        <v>70</v>
      </c>
      <c r="F169" s="361">
        <f>SUM(38,38,24,12,17,16,17,24)</f>
        <v>186</v>
      </c>
      <c r="G169" s="2"/>
      <c r="H169" s="778"/>
    </row>
    <row r="170" spans="1:8" ht="15.6">
      <c r="A170" s="371" t="s">
        <v>127</v>
      </c>
      <c r="B170" s="53" t="s">
        <v>90</v>
      </c>
      <c r="C170" s="360" t="s">
        <v>134</v>
      </c>
      <c r="D170" s="44" t="s">
        <v>27</v>
      </c>
      <c r="E170" s="360" t="s">
        <v>70</v>
      </c>
      <c r="F170" s="361">
        <v>49</v>
      </c>
      <c r="G170" s="2"/>
      <c r="H170" s="778"/>
    </row>
    <row r="171" spans="1:8" ht="14.4">
      <c r="A171" s="140" t="s">
        <v>127</v>
      </c>
      <c r="B171" s="45" t="s">
        <v>92</v>
      </c>
      <c r="C171" s="45"/>
      <c r="D171" s="47"/>
      <c r="E171" s="47"/>
      <c r="F171" s="48">
        <f>SUBTOTAL(9,F163:F170)</f>
        <v>828</v>
      </c>
      <c r="G171" s="50">
        <f>SUBTOTAL(9,G163:G170)</f>
        <v>0</v>
      </c>
      <c r="H171" s="51">
        <f>SUBTOTAL(9,H163:H170)</f>
        <v>0</v>
      </c>
    </row>
    <row r="172" spans="1:8" ht="15.6">
      <c r="A172" s="371" t="s">
        <v>127</v>
      </c>
      <c r="B172" s="53" t="s">
        <v>93</v>
      </c>
      <c r="C172" s="360" t="s">
        <v>71</v>
      </c>
      <c r="D172" s="44" t="s">
        <v>22</v>
      </c>
      <c r="E172" s="360" t="s">
        <v>70</v>
      </c>
      <c r="F172" s="361">
        <f>SUM(12,3)</f>
        <v>15</v>
      </c>
      <c r="G172" s="2"/>
      <c r="H172" s="778"/>
    </row>
    <row r="173" spans="1:8" ht="15.6">
      <c r="A173" s="371" t="s">
        <v>127</v>
      </c>
      <c r="B173" s="53" t="s">
        <v>93</v>
      </c>
      <c r="C173" s="360" t="s">
        <v>72</v>
      </c>
      <c r="D173" s="44" t="s">
        <v>22</v>
      </c>
      <c r="E173" s="360" t="s">
        <v>70</v>
      </c>
      <c r="F173" s="361">
        <v>142</v>
      </c>
      <c r="G173" s="2"/>
      <c r="H173" s="778"/>
    </row>
    <row r="174" spans="1:8" ht="15.6">
      <c r="A174" s="371" t="s">
        <v>127</v>
      </c>
      <c r="B174" s="53" t="s">
        <v>93</v>
      </c>
      <c r="C174" s="360" t="s">
        <v>73</v>
      </c>
      <c r="D174" s="44" t="s">
        <v>34</v>
      </c>
      <c r="E174" s="360" t="s">
        <v>70</v>
      </c>
      <c r="F174" s="361">
        <f>SUM(18,18,14,16,16,20,15,16,16,11,14,14,11,14,23,37,19,24,12,17,17,17)</f>
        <v>379</v>
      </c>
      <c r="G174" s="2"/>
      <c r="H174" s="778"/>
    </row>
    <row r="175" spans="1:8" ht="15.6">
      <c r="A175" s="371" t="s">
        <v>127</v>
      </c>
      <c r="B175" s="53" t="s">
        <v>93</v>
      </c>
      <c r="C175" s="360" t="s">
        <v>75</v>
      </c>
      <c r="D175" s="44" t="s">
        <v>38</v>
      </c>
      <c r="E175" s="360" t="s">
        <v>47</v>
      </c>
      <c r="F175" s="361">
        <v>28</v>
      </c>
      <c r="G175" s="2"/>
      <c r="H175" s="778"/>
    </row>
    <row r="176" spans="1:8" ht="15.6">
      <c r="A176" s="371" t="s">
        <v>127</v>
      </c>
      <c r="B176" s="53" t="s">
        <v>93</v>
      </c>
      <c r="C176" s="360" t="s">
        <v>135</v>
      </c>
      <c r="D176" s="44" t="s">
        <v>26</v>
      </c>
      <c r="E176" s="360" t="s">
        <v>70</v>
      </c>
      <c r="F176" s="361">
        <v>52</v>
      </c>
      <c r="G176" s="2"/>
      <c r="H176" s="778"/>
    </row>
    <row r="177" spans="1:8" ht="15.6">
      <c r="A177" s="371" t="s">
        <v>127</v>
      </c>
      <c r="B177" s="53" t="s">
        <v>93</v>
      </c>
      <c r="C177" s="360" t="s">
        <v>86</v>
      </c>
      <c r="D177" s="44" t="s">
        <v>33</v>
      </c>
      <c r="E177" s="360" t="s">
        <v>70</v>
      </c>
      <c r="F177" s="361">
        <v>64</v>
      </c>
      <c r="G177" s="2"/>
      <c r="H177" s="778"/>
    </row>
    <row r="178" spans="1:8" ht="15.6">
      <c r="A178" s="371" t="s">
        <v>127</v>
      </c>
      <c r="B178" s="53" t="s">
        <v>93</v>
      </c>
      <c r="C178" s="360" t="s">
        <v>24</v>
      </c>
      <c r="D178" s="44" t="s">
        <v>24</v>
      </c>
      <c r="E178" s="360" t="s">
        <v>47</v>
      </c>
      <c r="F178" s="361">
        <v>10</v>
      </c>
      <c r="G178" s="2"/>
      <c r="H178" s="778"/>
    </row>
    <row r="179" spans="1:8" ht="15.6">
      <c r="A179" s="371" t="s">
        <v>127</v>
      </c>
      <c r="B179" s="53" t="s">
        <v>93</v>
      </c>
      <c r="C179" s="362" t="s">
        <v>136</v>
      </c>
      <c r="D179" s="44" t="s">
        <v>37</v>
      </c>
      <c r="E179" s="360" t="s">
        <v>70</v>
      </c>
      <c r="F179" s="361">
        <v>39</v>
      </c>
      <c r="G179" s="2"/>
      <c r="H179" s="778"/>
    </row>
    <row r="180" spans="1:8" ht="15.6">
      <c r="A180" s="371" t="s">
        <v>127</v>
      </c>
      <c r="B180" s="53" t="s">
        <v>93</v>
      </c>
      <c r="C180" s="362" t="s">
        <v>111</v>
      </c>
      <c r="D180" s="44" t="s">
        <v>32</v>
      </c>
      <c r="E180" s="360" t="s">
        <v>70</v>
      </c>
      <c r="F180" s="361">
        <v>19</v>
      </c>
      <c r="G180" s="2"/>
      <c r="H180" s="778"/>
    </row>
    <row r="181" spans="1:8" ht="14.4">
      <c r="A181" s="140" t="s">
        <v>127</v>
      </c>
      <c r="B181" s="45" t="s">
        <v>113</v>
      </c>
      <c r="C181" s="45"/>
      <c r="D181" s="47"/>
      <c r="E181" s="47"/>
      <c r="F181" s="48">
        <f>SUBTOTAL(9,F172:F180)</f>
        <v>748</v>
      </c>
      <c r="G181" s="50">
        <f>SUBTOTAL(9,G172:G180)</f>
        <v>0</v>
      </c>
      <c r="H181" s="51">
        <f>SUBTOTAL(9,H172:H180)</f>
        <v>0</v>
      </c>
    </row>
    <row r="182" spans="1:8" ht="15.6">
      <c r="A182" s="371" t="s">
        <v>127</v>
      </c>
      <c r="B182" s="54" t="s">
        <v>522</v>
      </c>
      <c r="C182" s="806" t="s">
        <v>95</v>
      </c>
      <c r="D182" s="44" t="s">
        <v>39</v>
      </c>
      <c r="E182" s="55"/>
      <c r="F182" s="55"/>
      <c r="G182" s="2"/>
      <c r="H182" s="778"/>
    </row>
    <row r="183" spans="1:8" ht="14.4">
      <c r="A183" s="140" t="s">
        <v>127</v>
      </c>
      <c r="B183" s="172" t="s">
        <v>96</v>
      </c>
      <c r="C183" s="45"/>
      <c r="D183" s="47"/>
      <c r="E183" s="47"/>
      <c r="F183" s="48"/>
      <c r="G183" s="50">
        <f>SUBTOTAL(9,G182:G182)</f>
        <v>0</v>
      </c>
      <c r="H183" s="51">
        <f>SUBTOTAL(9,H182:H182)</f>
        <v>0</v>
      </c>
    </row>
    <row r="184" spans="1:8" ht="15.6">
      <c r="A184" s="371" t="s">
        <v>127</v>
      </c>
      <c r="B184" s="54" t="s">
        <v>97</v>
      </c>
      <c r="C184" s="54"/>
      <c r="D184" s="44" t="s">
        <v>39</v>
      </c>
      <c r="E184" s="55"/>
      <c r="F184" s="55"/>
      <c r="G184" s="2"/>
      <c r="H184" s="778"/>
    </row>
    <row r="185" spans="1:8" ht="14.4">
      <c r="A185" s="140" t="s">
        <v>127</v>
      </c>
      <c r="B185" s="172" t="s">
        <v>98</v>
      </c>
      <c r="C185" s="45"/>
      <c r="D185" s="47"/>
      <c r="E185" s="47"/>
      <c r="F185" s="48"/>
      <c r="G185" s="50">
        <f>SUBTOTAL(9,G184:G184)</f>
        <v>0</v>
      </c>
      <c r="H185" s="51">
        <f>SUBTOTAL(9,H184:H184)</f>
        <v>0</v>
      </c>
    </row>
    <row r="186" spans="1:8" ht="15.6">
      <c r="A186" s="371" t="s">
        <v>127</v>
      </c>
      <c r="B186" s="54" t="s">
        <v>99</v>
      </c>
      <c r="C186" s="44"/>
      <c r="D186" s="44" t="s">
        <v>22</v>
      </c>
      <c r="E186" s="55"/>
      <c r="F186" s="323">
        <v>2</v>
      </c>
      <c r="G186" s="2"/>
      <c r="H186" s="778"/>
    </row>
    <row r="187" spans="1:8" ht="14.4">
      <c r="A187" s="140" t="s">
        <v>127</v>
      </c>
      <c r="B187" s="172" t="s">
        <v>100</v>
      </c>
      <c r="C187" s="45"/>
      <c r="D187" s="47"/>
      <c r="E187" s="47"/>
      <c r="F187" s="48"/>
      <c r="G187" s="50">
        <f>SUBTOTAL(9,G186:G186)</f>
        <v>0</v>
      </c>
      <c r="H187" s="51">
        <f>SUBTOTAL(9,H186:H186)</f>
        <v>0</v>
      </c>
    </row>
    <row r="188" spans="1:8" ht="33.6" customHeight="1">
      <c r="A188" s="372" t="s">
        <v>137</v>
      </c>
      <c r="B188" s="319" t="s">
        <v>102</v>
      </c>
      <c r="C188" s="319"/>
      <c r="D188" s="320"/>
      <c r="E188" s="320"/>
      <c r="F188" s="320">
        <f>SUBTOTAL(9,F129:F181)</f>
        <v>5200</v>
      </c>
      <c r="G188" s="57">
        <f>SUBTOTAL(9,G129:G187)</f>
        <v>0</v>
      </c>
      <c r="H188" s="373">
        <f>SUBTOTAL(9,H129:H187)</f>
        <v>0</v>
      </c>
    </row>
    <row r="189" spans="1:8" ht="15.6">
      <c r="A189" s="375" t="s">
        <v>138</v>
      </c>
      <c r="B189" s="53" t="s">
        <v>63</v>
      </c>
      <c r="C189" s="360" t="s">
        <v>64</v>
      </c>
      <c r="D189" s="44" t="s">
        <v>35</v>
      </c>
      <c r="E189" s="356" t="s">
        <v>65</v>
      </c>
      <c r="F189" s="357">
        <v>457</v>
      </c>
      <c r="G189" s="2"/>
      <c r="H189" s="778"/>
    </row>
    <row r="190" spans="1:8" ht="15.6">
      <c r="A190" s="375" t="s">
        <v>138</v>
      </c>
      <c r="B190" s="53" t="s">
        <v>63</v>
      </c>
      <c r="C190" s="360" t="s">
        <v>24</v>
      </c>
      <c r="D190" s="44" t="s">
        <v>24</v>
      </c>
      <c r="E190" s="356" t="s">
        <v>67</v>
      </c>
      <c r="F190" s="357">
        <v>13</v>
      </c>
      <c r="G190" s="2"/>
      <c r="H190" s="778"/>
    </row>
    <row r="191" spans="1:8" ht="14.4">
      <c r="A191" s="140" t="s">
        <v>138</v>
      </c>
      <c r="B191" s="45" t="s">
        <v>68</v>
      </c>
      <c r="C191" s="45"/>
      <c r="D191" s="47"/>
      <c r="E191" s="47"/>
      <c r="F191" s="48">
        <f>SUBTOTAL(9,F189:F190)</f>
        <v>470</v>
      </c>
      <c r="G191" s="50">
        <f>SUBTOTAL(9,G189:G190)</f>
        <v>0</v>
      </c>
      <c r="H191" s="51">
        <f>SUBTOTAL(9,H189:H190)</f>
        <v>0</v>
      </c>
    </row>
    <row r="192" spans="1:8" ht="15.6">
      <c r="A192" s="375" t="s">
        <v>138</v>
      </c>
      <c r="B192" s="53" t="s">
        <v>69</v>
      </c>
      <c r="C192" s="358" t="s">
        <v>139</v>
      </c>
      <c r="D192" s="44" t="s">
        <v>21</v>
      </c>
      <c r="E192" s="355" t="s">
        <v>70</v>
      </c>
      <c r="F192" s="359">
        <f>SUM(14,14,9)</f>
        <v>37</v>
      </c>
      <c r="G192" s="2"/>
      <c r="H192" s="778"/>
    </row>
    <row r="193" spans="1:8" ht="15.6">
      <c r="A193" s="375" t="s">
        <v>138</v>
      </c>
      <c r="B193" s="53" t="s">
        <v>69</v>
      </c>
      <c r="C193" s="360" t="s">
        <v>71</v>
      </c>
      <c r="D193" s="44" t="s">
        <v>22</v>
      </c>
      <c r="E193" s="360" t="s">
        <v>70</v>
      </c>
      <c r="F193" s="361">
        <f>SUM(6)</f>
        <v>6</v>
      </c>
      <c r="G193" s="2"/>
      <c r="H193" s="778"/>
    </row>
    <row r="194" spans="1:8" ht="15.6">
      <c r="A194" s="375" t="s">
        <v>138</v>
      </c>
      <c r="B194" s="53" t="s">
        <v>69</v>
      </c>
      <c r="C194" s="360" t="s">
        <v>72</v>
      </c>
      <c r="D194" s="44" t="s">
        <v>22</v>
      </c>
      <c r="E194" s="360" t="s">
        <v>70</v>
      </c>
      <c r="F194" s="361">
        <v>650</v>
      </c>
      <c r="G194" s="2"/>
      <c r="H194" s="778"/>
    </row>
    <row r="195" spans="1:8" ht="15.6">
      <c r="A195" s="375" t="s">
        <v>138</v>
      </c>
      <c r="B195" s="53" t="s">
        <v>69</v>
      </c>
      <c r="C195" s="360" t="s">
        <v>74</v>
      </c>
      <c r="D195" s="44" t="s">
        <v>38</v>
      </c>
      <c r="E195" s="360" t="s">
        <v>47</v>
      </c>
      <c r="F195" s="361">
        <v>7</v>
      </c>
      <c r="G195" s="2"/>
      <c r="H195" s="778"/>
    </row>
    <row r="196" spans="1:8" ht="15.6">
      <c r="A196" s="375" t="s">
        <v>138</v>
      </c>
      <c r="B196" s="53" t="s">
        <v>69</v>
      </c>
      <c r="C196" s="360" t="s">
        <v>75</v>
      </c>
      <c r="D196" s="44" t="s">
        <v>38</v>
      </c>
      <c r="E196" s="360" t="s">
        <v>47</v>
      </c>
      <c r="F196" s="361">
        <v>38</v>
      </c>
      <c r="G196" s="2"/>
      <c r="H196" s="778"/>
    </row>
    <row r="197" spans="1:8" ht="15.6">
      <c r="A197" s="375" t="s">
        <v>138</v>
      </c>
      <c r="B197" s="53" t="s">
        <v>69</v>
      </c>
      <c r="C197" s="360" t="s">
        <v>91</v>
      </c>
      <c r="D197" s="44" t="s">
        <v>26</v>
      </c>
      <c r="E197" s="360" t="s">
        <v>70</v>
      </c>
      <c r="F197" s="361">
        <f>SUM(100,71)</f>
        <v>171</v>
      </c>
      <c r="G197" s="2"/>
      <c r="H197" s="778"/>
    </row>
    <row r="198" spans="1:8" ht="15.6">
      <c r="A198" s="375" t="s">
        <v>138</v>
      </c>
      <c r="B198" s="53" t="s">
        <v>69</v>
      </c>
      <c r="C198" s="360" t="s">
        <v>76</v>
      </c>
      <c r="D198" s="44" t="s">
        <v>28</v>
      </c>
      <c r="E198" s="360" t="s">
        <v>70</v>
      </c>
      <c r="F198" s="361">
        <v>508</v>
      </c>
      <c r="G198" s="2"/>
      <c r="H198" s="778"/>
    </row>
    <row r="199" spans="1:8" ht="15.6">
      <c r="A199" s="375" t="s">
        <v>138</v>
      </c>
      <c r="B199" s="53" t="s">
        <v>69</v>
      </c>
      <c r="C199" s="360" t="s">
        <v>130</v>
      </c>
      <c r="D199" s="44" t="s">
        <v>28</v>
      </c>
      <c r="E199" s="360" t="s">
        <v>70</v>
      </c>
      <c r="F199" s="361">
        <f>SUM(390,10,10,12,17)</f>
        <v>439</v>
      </c>
      <c r="G199" s="2"/>
      <c r="H199" s="778"/>
    </row>
    <row r="200" spans="1:8" ht="15.6">
      <c r="A200" s="375" t="s">
        <v>138</v>
      </c>
      <c r="B200" s="53" t="s">
        <v>69</v>
      </c>
      <c r="C200" s="360" t="s">
        <v>24</v>
      </c>
      <c r="D200" s="44" t="s">
        <v>24</v>
      </c>
      <c r="E200" s="360" t="s">
        <v>47</v>
      </c>
      <c r="F200" s="361">
        <f>SUM(6*14)</f>
        <v>84</v>
      </c>
      <c r="G200" s="2"/>
      <c r="H200" s="778"/>
    </row>
    <row r="201" spans="1:8" ht="15.6">
      <c r="A201" s="375" t="s">
        <v>138</v>
      </c>
      <c r="B201" s="53" t="s">
        <v>69</v>
      </c>
      <c r="C201" s="360" t="s">
        <v>519</v>
      </c>
      <c r="D201" s="44" t="s">
        <v>25</v>
      </c>
      <c r="E201" s="360" t="s">
        <v>81</v>
      </c>
      <c r="F201" s="361">
        <v>5</v>
      </c>
      <c r="G201" s="2"/>
      <c r="H201" s="778"/>
    </row>
    <row r="202" spans="1:8" ht="15.6">
      <c r="A202" s="375" t="s">
        <v>138</v>
      </c>
      <c r="B202" s="53" t="s">
        <v>69</v>
      </c>
      <c r="C202" s="360" t="s">
        <v>115</v>
      </c>
      <c r="D202" s="44" t="s">
        <v>35</v>
      </c>
      <c r="E202" s="360" t="s">
        <v>70</v>
      </c>
      <c r="F202" s="361">
        <f>SUM(75,38,4,7,38,38,36,20)</f>
        <v>256</v>
      </c>
      <c r="G202" s="2"/>
      <c r="H202" s="778"/>
    </row>
    <row r="203" spans="1:8" ht="15.6">
      <c r="A203" s="375" t="s">
        <v>138</v>
      </c>
      <c r="B203" s="53" t="s">
        <v>69</v>
      </c>
      <c r="C203" s="360" t="s">
        <v>140</v>
      </c>
      <c r="D203" s="44" t="s">
        <v>35</v>
      </c>
      <c r="E203" s="360" t="s">
        <v>70</v>
      </c>
      <c r="F203" s="361">
        <v>12</v>
      </c>
      <c r="G203" s="2"/>
      <c r="H203" s="778"/>
    </row>
    <row r="204" spans="1:8" ht="14.4">
      <c r="A204" s="140" t="s">
        <v>138</v>
      </c>
      <c r="B204" s="45" t="s">
        <v>82</v>
      </c>
      <c r="C204" s="45"/>
      <c r="D204" s="47"/>
      <c r="E204" s="47"/>
      <c r="F204" s="48">
        <f>SUBTOTAL(9,F192:F203)</f>
        <v>2213</v>
      </c>
      <c r="G204" s="50">
        <f>SUBTOTAL(9,G192:G203)</f>
        <v>0</v>
      </c>
      <c r="H204" s="51">
        <f>SUBTOTAL(9,H192:H203)</f>
        <v>0</v>
      </c>
    </row>
    <row r="205" spans="1:8" ht="15.6">
      <c r="A205" s="375" t="s">
        <v>138</v>
      </c>
      <c r="B205" s="53" t="s">
        <v>83</v>
      </c>
      <c r="C205" s="360" t="s">
        <v>71</v>
      </c>
      <c r="D205" s="44" t="s">
        <v>22</v>
      </c>
      <c r="E205" s="360" t="s">
        <v>70</v>
      </c>
      <c r="F205" s="361">
        <f>SUM(6,2,2,17)</f>
        <v>27</v>
      </c>
      <c r="G205" s="2"/>
      <c r="H205" s="778"/>
    </row>
    <row r="206" spans="1:8" ht="15.6">
      <c r="A206" s="375" t="s">
        <v>138</v>
      </c>
      <c r="B206" s="53" t="s">
        <v>83</v>
      </c>
      <c r="C206" s="360" t="s">
        <v>72</v>
      </c>
      <c r="D206" s="44" t="s">
        <v>22</v>
      </c>
      <c r="E206" s="360" t="s">
        <v>70</v>
      </c>
      <c r="F206" s="361">
        <v>142</v>
      </c>
      <c r="G206" s="2"/>
      <c r="H206" s="778"/>
    </row>
    <row r="207" spans="1:8" ht="15.6">
      <c r="A207" s="375" t="s">
        <v>138</v>
      </c>
      <c r="B207" s="53" t="s">
        <v>83</v>
      </c>
      <c r="C207" s="360" t="s">
        <v>73</v>
      </c>
      <c r="D207" s="44" t="s">
        <v>34</v>
      </c>
      <c r="E207" s="360" t="s">
        <v>70</v>
      </c>
      <c r="F207" s="361">
        <f>SUM(22,24,17,24,19,18,13,14,11)</f>
        <v>162</v>
      </c>
      <c r="G207" s="2"/>
      <c r="H207" s="778"/>
    </row>
    <row r="208" spans="1:8" ht="15.6">
      <c r="A208" s="375" t="s">
        <v>138</v>
      </c>
      <c r="B208" s="53" t="s">
        <v>83</v>
      </c>
      <c r="C208" s="360" t="s">
        <v>75</v>
      </c>
      <c r="D208" s="44" t="s">
        <v>38</v>
      </c>
      <c r="E208" s="360" t="s">
        <v>47</v>
      </c>
      <c r="F208" s="361">
        <v>11</v>
      </c>
      <c r="G208" s="2"/>
      <c r="H208" s="778"/>
    </row>
    <row r="209" spans="1:8" ht="15.6">
      <c r="A209" s="375" t="s">
        <v>138</v>
      </c>
      <c r="B209" s="53" t="s">
        <v>83</v>
      </c>
      <c r="C209" s="360" t="s">
        <v>91</v>
      </c>
      <c r="D209" s="44" t="s">
        <v>26</v>
      </c>
      <c r="E209" s="360" t="s">
        <v>70</v>
      </c>
      <c r="F209" s="361">
        <f>SUM(38,59,59,52,59)</f>
        <v>267</v>
      </c>
      <c r="G209" s="2"/>
      <c r="H209" s="778"/>
    </row>
    <row r="210" spans="1:8" ht="15.6">
      <c r="A210" s="375" t="s">
        <v>138</v>
      </c>
      <c r="B210" s="53" t="s">
        <v>83</v>
      </c>
      <c r="C210" s="362" t="s">
        <v>141</v>
      </c>
      <c r="D210" s="44" t="s">
        <v>33</v>
      </c>
      <c r="E210" s="360" t="s">
        <v>70</v>
      </c>
      <c r="F210" s="361">
        <f>SUM(40,49)</f>
        <v>89</v>
      </c>
      <c r="G210" s="2"/>
      <c r="H210" s="778"/>
    </row>
    <row r="211" spans="1:8" ht="15.6">
      <c r="A211" s="375" t="s">
        <v>138</v>
      </c>
      <c r="B211" s="53" t="s">
        <v>83</v>
      </c>
      <c r="C211" s="360" t="s">
        <v>24</v>
      </c>
      <c r="D211" s="44" t="s">
        <v>24</v>
      </c>
      <c r="E211" s="360" t="s">
        <v>47</v>
      </c>
      <c r="F211" s="361">
        <v>80</v>
      </c>
      <c r="G211" s="2"/>
      <c r="H211" s="778"/>
    </row>
    <row r="212" spans="1:8" ht="15.6">
      <c r="A212" s="375" t="s">
        <v>138</v>
      </c>
      <c r="B212" s="53" t="s">
        <v>83</v>
      </c>
      <c r="C212" s="360" t="s">
        <v>87</v>
      </c>
      <c r="D212" s="44" t="s">
        <v>37</v>
      </c>
      <c r="E212" s="360" t="s">
        <v>70</v>
      </c>
      <c r="F212" s="361">
        <v>17</v>
      </c>
      <c r="G212" s="2"/>
      <c r="H212" s="778"/>
    </row>
    <row r="213" spans="1:8" ht="15.6">
      <c r="A213" s="375" t="s">
        <v>138</v>
      </c>
      <c r="B213" s="53" t="s">
        <v>83</v>
      </c>
      <c r="C213" s="362" t="s">
        <v>142</v>
      </c>
      <c r="D213" s="44" t="s">
        <v>35</v>
      </c>
      <c r="E213" s="360" t="s">
        <v>70</v>
      </c>
      <c r="F213" s="361">
        <v>17</v>
      </c>
      <c r="G213" s="2"/>
      <c r="H213" s="778"/>
    </row>
    <row r="214" spans="1:8" ht="14.4">
      <c r="A214" s="140" t="s">
        <v>138</v>
      </c>
      <c r="B214" s="45" t="s">
        <v>84</v>
      </c>
      <c r="C214" s="45"/>
      <c r="D214" s="47"/>
      <c r="E214" s="47"/>
      <c r="F214" s="48">
        <f>SUBTOTAL(9,F205:F213)</f>
        <v>812</v>
      </c>
      <c r="G214" s="50">
        <f>SUBTOTAL(9,G205:G213)</f>
        <v>0</v>
      </c>
      <c r="H214" s="51">
        <f>SUBTOTAL(9,H205:H213)</f>
        <v>0</v>
      </c>
    </row>
    <row r="215" spans="1:8" ht="15.6">
      <c r="A215" s="375" t="s">
        <v>138</v>
      </c>
      <c r="B215" s="53" t="s">
        <v>85</v>
      </c>
      <c r="C215" s="360" t="s">
        <v>71</v>
      </c>
      <c r="D215" s="44" t="s">
        <v>22</v>
      </c>
      <c r="E215" s="360" t="s">
        <v>70</v>
      </c>
      <c r="F215" s="361">
        <f>SUM(9,5,5,17,25,8,18,18)</f>
        <v>105</v>
      </c>
      <c r="G215" s="2"/>
      <c r="H215" s="778"/>
    </row>
    <row r="216" spans="1:8" ht="15.6">
      <c r="A216" s="375" t="s">
        <v>138</v>
      </c>
      <c r="B216" s="53" t="s">
        <v>85</v>
      </c>
      <c r="C216" s="360" t="s">
        <v>72</v>
      </c>
      <c r="D216" s="44" t="s">
        <v>22</v>
      </c>
      <c r="E216" s="360" t="s">
        <v>70</v>
      </c>
      <c r="F216" s="361">
        <v>142</v>
      </c>
      <c r="G216" s="2"/>
      <c r="H216" s="778"/>
    </row>
    <row r="217" spans="1:8" ht="15.6">
      <c r="A217" s="375" t="s">
        <v>138</v>
      </c>
      <c r="B217" s="53" t="s">
        <v>85</v>
      </c>
      <c r="C217" s="360" t="s">
        <v>73</v>
      </c>
      <c r="D217" s="44" t="s">
        <v>34</v>
      </c>
      <c r="E217" s="360" t="s">
        <v>70</v>
      </c>
      <c r="F217" s="361">
        <f>SUM(16,13,14,19,11,11,14,37,19,12,12,19,12,30,20,13,20,20,20)</f>
        <v>332</v>
      </c>
      <c r="G217" s="2"/>
      <c r="H217" s="778"/>
    </row>
    <row r="218" spans="1:8" ht="15.6">
      <c r="A218" s="375" t="s">
        <v>138</v>
      </c>
      <c r="B218" s="53" t="s">
        <v>85</v>
      </c>
      <c r="C218" s="360" t="s">
        <v>75</v>
      </c>
      <c r="D218" s="44" t="s">
        <v>38</v>
      </c>
      <c r="E218" s="360" t="s">
        <v>47</v>
      </c>
      <c r="F218" s="361">
        <v>28</v>
      </c>
      <c r="G218" s="2"/>
      <c r="H218" s="778"/>
    </row>
    <row r="219" spans="1:8" ht="15.6">
      <c r="A219" s="375" t="s">
        <v>138</v>
      </c>
      <c r="B219" s="53" t="s">
        <v>85</v>
      </c>
      <c r="C219" s="360" t="s">
        <v>86</v>
      </c>
      <c r="D219" s="44" t="s">
        <v>33</v>
      </c>
      <c r="E219" s="360" t="s">
        <v>70</v>
      </c>
      <c r="F219" s="361">
        <f>SUM(79,18)</f>
        <v>97</v>
      </c>
      <c r="G219" s="2"/>
      <c r="H219" s="778"/>
    </row>
    <row r="220" spans="1:8" ht="15.6">
      <c r="A220" s="375" t="s">
        <v>138</v>
      </c>
      <c r="B220" s="53" t="s">
        <v>85</v>
      </c>
      <c r="C220" s="360" t="s">
        <v>91</v>
      </c>
      <c r="D220" s="44" t="s">
        <v>26</v>
      </c>
      <c r="E220" s="360" t="s">
        <v>70</v>
      </c>
      <c r="F220" s="361">
        <v>38</v>
      </c>
      <c r="G220" s="2"/>
      <c r="H220" s="778"/>
    </row>
    <row r="221" spans="1:8" ht="15.6">
      <c r="A221" s="375" t="s">
        <v>138</v>
      </c>
      <c r="B221" s="53" t="s">
        <v>85</v>
      </c>
      <c r="C221" s="360" t="s">
        <v>24</v>
      </c>
      <c r="D221" s="44" t="s">
        <v>24</v>
      </c>
      <c r="E221" s="360" t="s">
        <v>47</v>
      </c>
      <c r="F221" s="361">
        <v>70</v>
      </c>
      <c r="G221" s="2"/>
      <c r="H221" s="778"/>
    </row>
    <row r="222" spans="1:8" ht="15.6">
      <c r="A222" s="375" t="s">
        <v>138</v>
      </c>
      <c r="B222" s="53" t="s">
        <v>85</v>
      </c>
      <c r="C222" s="360" t="s">
        <v>87</v>
      </c>
      <c r="D222" s="44" t="s">
        <v>37</v>
      </c>
      <c r="E222" s="360" t="s">
        <v>70</v>
      </c>
      <c r="F222" s="361">
        <v>19</v>
      </c>
      <c r="G222" s="2"/>
      <c r="H222" s="778"/>
    </row>
    <row r="223" spans="1:8" ht="14.4">
      <c r="A223" s="140" t="s">
        <v>138</v>
      </c>
      <c r="B223" s="45" t="s">
        <v>89</v>
      </c>
      <c r="C223" s="45"/>
      <c r="D223" s="47"/>
      <c r="E223" s="47"/>
      <c r="F223" s="48">
        <f>SUBTOTAL(9,F215:F222)</f>
        <v>831</v>
      </c>
      <c r="G223" s="50">
        <f>SUBTOTAL(9,G215:G222)</f>
        <v>0</v>
      </c>
      <c r="H223" s="51">
        <f>SUBTOTAL(9,H215:H222)</f>
        <v>0</v>
      </c>
    </row>
    <row r="224" spans="1:8" ht="15.6">
      <c r="A224" s="375" t="s">
        <v>138</v>
      </c>
      <c r="B224" s="53" t="s">
        <v>90</v>
      </c>
      <c r="C224" s="360" t="s">
        <v>71</v>
      </c>
      <c r="D224" s="44" t="s">
        <v>22</v>
      </c>
      <c r="E224" s="360" t="s">
        <v>70</v>
      </c>
      <c r="F224" s="361">
        <v>22</v>
      </c>
      <c r="G224" s="2"/>
      <c r="H224" s="778"/>
    </row>
    <row r="225" spans="1:8" ht="15.6">
      <c r="A225" s="375" t="s">
        <v>138</v>
      </c>
      <c r="B225" s="53" t="s">
        <v>90</v>
      </c>
      <c r="C225" s="360" t="s">
        <v>72</v>
      </c>
      <c r="D225" s="44" t="s">
        <v>22</v>
      </c>
      <c r="E225" s="360" t="s">
        <v>70</v>
      </c>
      <c r="F225" s="361">
        <v>142</v>
      </c>
      <c r="G225" s="2"/>
      <c r="H225" s="778"/>
    </row>
    <row r="226" spans="1:8" ht="15.6">
      <c r="A226" s="375" t="s">
        <v>138</v>
      </c>
      <c r="B226" s="53" t="s">
        <v>90</v>
      </c>
      <c r="C226" s="360" t="s">
        <v>73</v>
      </c>
      <c r="D226" s="44" t="s">
        <v>34</v>
      </c>
      <c r="E226" s="360" t="s">
        <v>70</v>
      </c>
      <c r="F226" s="361">
        <f>SUM(24,17,17,17,11,20,31,16)</f>
        <v>153</v>
      </c>
      <c r="G226" s="2"/>
      <c r="H226" s="778"/>
    </row>
    <row r="227" spans="1:8" ht="15.6">
      <c r="A227" s="375" t="s">
        <v>138</v>
      </c>
      <c r="B227" s="53" t="s">
        <v>90</v>
      </c>
      <c r="C227" s="360" t="s">
        <v>75</v>
      </c>
      <c r="D227" s="44" t="s">
        <v>38</v>
      </c>
      <c r="E227" s="360" t="s">
        <v>47</v>
      </c>
      <c r="F227" s="361">
        <v>28</v>
      </c>
      <c r="G227" s="2"/>
      <c r="H227" s="778"/>
    </row>
    <row r="228" spans="1:8" ht="15.6">
      <c r="A228" s="375" t="s">
        <v>138</v>
      </c>
      <c r="B228" s="53" t="s">
        <v>90</v>
      </c>
      <c r="C228" s="360" t="s">
        <v>91</v>
      </c>
      <c r="D228" s="44" t="s">
        <v>26</v>
      </c>
      <c r="E228" s="360" t="s">
        <v>70</v>
      </c>
      <c r="F228" s="361">
        <f>SUM(235,49)</f>
        <v>284</v>
      </c>
      <c r="G228" s="2"/>
      <c r="H228" s="778"/>
    </row>
    <row r="229" spans="1:8" ht="15.6">
      <c r="A229" s="375" t="s">
        <v>138</v>
      </c>
      <c r="B229" s="53" t="s">
        <v>90</v>
      </c>
      <c r="C229" s="360" t="s">
        <v>143</v>
      </c>
      <c r="D229" s="44" t="s">
        <v>26</v>
      </c>
      <c r="E229" s="360" t="s">
        <v>70</v>
      </c>
      <c r="F229" s="361">
        <v>24</v>
      </c>
      <c r="G229" s="2"/>
      <c r="H229" s="778"/>
    </row>
    <row r="230" spans="1:8" ht="15.6">
      <c r="A230" s="375" t="s">
        <v>138</v>
      </c>
      <c r="B230" s="53" t="s">
        <v>90</v>
      </c>
      <c r="C230" s="360" t="s">
        <v>131</v>
      </c>
      <c r="D230" s="44" t="s">
        <v>26</v>
      </c>
      <c r="E230" s="360" t="s">
        <v>70</v>
      </c>
      <c r="F230" s="361">
        <v>31</v>
      </c>
      <c r="G230" s="2"/>
      <c r="H230" s="778"/>
    </row>
    <row r="231" spans="1:8" ht="15.6">
      <c r="A231" s="375" t="s">
        <v>138</v>
      </c>
      <c r="B231" s="53" t="s">
        <v>90</v>
      </c>
      <c r="C231" s="360" t="s">
        <v>130</v>
      </c>
      <c r="D231" s="44" t="s">
        <v>29</v>
      </c>
      <c r="E231" s="360" t="s">
        <v>70</v>
      </c>
      <c r="F231" s="361">
        <v>38</v>
      </c>
      <c r="G231" s="2"/>
      <c r="H231" s="778"/>
    </row>
    <row r="232" spans="1:8" ht="15.6">
      <c r="A232" s="375" t="s">
        <v>138</v>
      </c>
      <c r="B232" s="53" t="s">
        <v>85</v>
      </c>
      <c r="C232" s="360" t="s">
        <v>24</v>
      </c>
      <c r="D232" s="44" t="s">
        <v>24</v>
      </c>
      <c r="E232" s="360" t="s">
        <v>47</v>
      </c>
      <c r="F232" s="361">
        <v>70</v>
      </c>
      <c r="G232" s="2"/>
      <c r="H232" s="778"/>
    </row>
    <row r="233" spans="1:8" ht="15.6">
      <c r="A233" s="375" t="s">
        <v>138</v>
      </c>
      <c r="B233" s="53" t="s">
        <v>90</v>
      </c>
      <c r="C233" s="360" t="s">
        <v>136</v>
      </c>
      <c r="D233" s="44" t="s">
        <v>37</v>
      </c>
      <c r="E233" s="360" t="s">
        <v>70</v>
      </c>
      <c r="F233" s="361">
        <v>38</v>
      </c>
      <c r="G233" s="2"/>
      <c r="H233" s="778"/>
    </row>
    <row r="234" spans="1:8" ht="14.4">
      <c r="A234" s="140" t="s">
        <v>138</v>
      </c>
      <c r="B234" s="45" t="s">
        <v>92</v>
      </c>
      <c r="C234" s="45"/>
      <c r="D234" s="47"/>
      <c r="E234" s="47"/>
      <c r="F234" s="48">
        <f>SUBTOTAL(9,F224:F233)</f>
        <v>830</v>
      </c>
      <c r="G234" s="50">
        <f>SUBTOTAL(9,G224:G233)</f>
        <v>0</v>
      </c>
      <c r="H234" s="51">
        <f>SUBTOTAL(9,H224:H233)</f>
        <v>0</v>
      </c>
    </row>
    <row r="235" spans="1:8" ht="15.6">
      <c r="A235" s="375" t="s">
        <v>138</v>
      </c>
      <c r="B235" s="53" t="s">
        <v>93</v>
      </c>
      <c r="C235" s="360" t="s">
        <v>71</v>
      </c>
      <c r="D235" s="44" t="s">
        <v>22</v>
      </c>
      <c r="E235" s="360" t="s">
        <v>70</v>
      </c>
      <c r="F235" s="361">
        <f>SUM(2,2)</f>
        <v>4</v>
      </c>
      <c r="G235" s="2"/>
      <c r="H235" s="778"/>
    </row>
    <row r="236" spans="1:8" ht="15.6">
      <c r="A236" s="375" t="s">
        <v>138</v>
      </c>
      <c r="B236" s="53" t="s">
        <v>93</v>
      </c>
      <c r="C236" s="360" t="s">
        <v>72</v>
      </c>
      <c r="D236" s="44" t="s">
        <v>22</v>
      </c>
      <c r="E236" s="360" t="s">
        <v>70</v>
      </c>
      <c r="F236" s="361">
        <v>142</v>
      </c>
      <c r="G236" s="2"/>
      <c r="H236" s="778"/>
    </row>
    <row r="237" spans="1:8" ht="15.6">
      <c r="A237" s="375" t="s">
        <v>138</v>
      </c>
      <c r="B237" s="53" t="s">
        <v>93</v>
      </c>
      <c r="C237" s="360" t="s">
        <v>73</v>
      </c>
      <c r="D237" s="44" t="s">
        <v>34</v>
      </c>
      <c r="E237" s="360" t="s">
        <v>70</v>
      </c>
      <c r="F237" s="361">
        <f>SUM(9,9,9,9,24,17,17,18,11,24)</f>
        <v>147</v>
      </c>
      <c r="G237" s="2"/>
      <c r="H237" s="778"/>
    </row>
    <row r="238" spans="1:8" ht="15.6">
      <c r="A238" s="375" t="s">
        <v>138</v>
      </c>
      <c r="B238" s="53" t="s">
        <v>93</v>
      </c>
      <c r="C238" s="360" t="s">
        <v>75</v>
      </c>
      <c r="D238" s="44" t="s">
        <v>38</v>
      </c>
      <c r="E238" s="360" t="s">
        <v>47</v>
      </c>
      <c r="F238" s="361">
        <v>28</v>
      </c>
      <c r="G238" s="2"/>
      <c r="H238" s="778"/>
    </row>
    <row r="239" spans="1:8" ht="15.6">
      <c r="A239" s="375" t="s">
        <v>138</v>
      </c>
      <c r="B239" s="53" t="s">
        <v>93</v>
      </c>
      <c r="C239" s="360" t="s">
        <v>91</v>
      </c>
      <c r="D239" s="44" t="s">
        <v>26</v>
      </c>
      <c r="E239" s="360" t="s">
        <v>70</v>
      </c>
      <c r="F239" s="361">
        <f>SUM(38,59)</f>
        <v>97</v>
      </c>
      <c r="G239" s="2"/>
      <c r="H239" s="778"/>
    </row>
    <row r="240" spans="1:8" ht="15.6">
      <c r="A240" s="375" t="s">
        <v>138</v>
      </c>
      <c r="B240" s="53" t="s">
        <v>93</v>
      </c>
      <c r="C240" s="360" t="s">
        <v>144</v>
      </c>
      <c r="D240" s="44" t="s">
        <v>34</v>
      </c>
      <c r="E240" s="360" t="s">
        <v>70</v>
      </c>
      <c r="F240" s="361">
        <f>SUM(36)</f>
        <v>36</v>
      </c>
      <c r="G240" s="2"/>
      <c r="H240" s="778"/>
    </row>
    <row r="241" spans="1:8" ht="15.6">
      <c r="A241" s="375" t="s">
        <v>138</v>
      </c>
      <c r="B241" s="53" t="s">
        <v>93</v>
      </c>
      <c r="C241" s="360" t="s">
        <v>115</v>
      </c>
      <c r="D241" s="44" t="s">
        <v>35</v>
      </c>
      <c r="E241" s="360" t="s">
        <v>70</v>
      </c>
      <c r="F241" s="361">
        <v>37</v>
      </c>
      <c r="G241" s="2"/>
      <c r="H241" s="778"/>
    </row>
    <row r="242" spans="1:8" ht="15.6">
      <c r="A242" s="375" t="s">
        <v>138</v>
      </c>
      <c r="B242" s="53" t="s">
        <v>93</v>
      </c>
      <c r="C242" s="360" t="s">
        <v>24</v>
      </c>
      <c r="D242" s="44" t="s">
        <v>24</v>
      </c>
      <c r="E242" s="360" t="s">
        <v>47</v>
      </c>
      <c r="F242" s="361">
        <v>30</v>
      </c>
      <c r="G242" s="2"/>
      <c r="H242" s="778"/>
    </row>
    <row r="243" spans="1:8" ht="15.6">
      <c r="A243" s="375" t="s">
        <v>138</v>
      </c>
      <c r="B243" s="53" t="s">
        <v>93</v>
      </c>
      <c r="C243" s="360" t="s">
        <v>87</v>
      </c>
      <c r="D243" s="44" t="s">
        <v>37</v>
      </c>
      <c r="E243" s="360" t="s">
        <v>70</v>
      </c>
      <c r="F243" s="361">
        <v>5</v>
      </c>
      <c r="G243" s="2"/>
      <c r="H243" s="778"/>
    </row>
    <row r="244" spans="1:8" ht="15.6">
      <c r="A244" s="375" t="s">
        <v>138</v>
      </c>
      <c r="B244" s="53" t="s">
        <v>93</v>
      </c>
      <c r="C244" s="360" t="s">
        <v>145</v>
      </c>
      <c r="D244" s="44" t="s">
        <v>27</v>
      </c>
      <c r="E244" s="360" t="s">
        <v>70</v>
      </c>
      <c r="F244" s="361">
        <v>39</v>
      </c>
      <c r="G244" s="2"/>
      <c r="H244" s="778"/>
    </row>
    <row r="245" spans="1:8" ht="15.6">
      <c r="A245" s="375" t="s">
        <v>138</v>
      </c>
      <c r="B245" s="53" t="s">
        <v>93</v>
      </c>
      <c r="C245" s="360" t="s">
        <v>146</v>
      </c>
      <c r="D245" s="44" t="s">
        <v>29</v>
      </c>
      <c r="E245" s="360" t="s">
        <v>70</v>
      </c>
      <c r="F245" s="361">
        <f>SUM(120,59,52)</f>
        <v>231</v>
      </c>
      <c r="G245" s="2"/>
      <c r="H245" s="778"/>
    </row>
    <row r="246" spans="1:8" ht="14.4">
      <c r="A246" s="140" t="s">
        <v>138</v>
      </c>
      <c r="B246" s="45" t="s">
        <v>113</v>
      </c>
      <c r="C246" s="45"/>
      <c r="D246" s="47"/>
      <c r="E246" s="47"/>
      <c r="F246" s="48">
        <f>SUBTOTAL(9,F235:F245)</f>
        <v>796</v>
      </c>
      <c r="G246" s="50">
        <f>SUBTOTAL(9,G235:G245)</f>
        <v>0</v>
      </c>
      <c r="H246" s="51">
        <f>SUBTOTAL(9,H235:H245)</f>
        <v>0</v>
      </c>
    </row>
    <row r="247" spans="1:8" ht="15.6">
      <c r="A247" s="375" t="s">
        <v>138</v>
      </c>
      <c r="B247" s="54" t="s">
        <v>522</v>
      </c>
      <c r="C247" s="806" t="s">
        <v>95</v>
      </c>
      <c r="D247" s="44" t="s">
        <v>39</v>
      </c>
      <c r="E247" s="55"/>
      <c r="F247" s="55"/>
      <c r="G247" s="2"/>
      <c r="H247" s="778"/>
    </row>
    <row r="248" spans="1:8" ht="14.4">
      <c r="A248" s="140" t="s">
        <v>138</v>
      </c>
      <c r="B248" s="172" t="s">
        <v>96</v>
      </c>
      <c r="C248" s="45"/>
      <c r="D248" s="47"/>
      <c r="E248" s="47"/>
      <c r="F248" s="48"/>
      <c r="G248" s="50">
        <f>SUBTOTAL(9,G247:G247)</f>
        <v>0</v>
      </c>
      <c r="H248" s="51">
        <f>SUBTOTAL(9,H247:H247)</f>
        <v>0</v>
      </c>
    </row>
    <row r="249" spans="1:8" ht="18.600000000000001" customHeight="1">
      <c r="A249" s="375" t="s">
        <v>138</v>
      </c>
      <c r="B249" s="54" t="s">
        <v>97</v>
      </c>
      <c r="C249" s="54"/>
      <c r="D249" s="44" t="s">
        <v>39</v>
      </c>
      <c r="E249" s="55"/>
      <c r="F249" s="55"/>
      <c r="G249" s="2"/>
      <c r="H249" s="778"/>
    </row>
    <row r="250" spans="1:8" ht="14.4">
      <c r="A250" s="140" t="s">
        <v>138</v>
      </c>
      <c r="B250" s="172" t="s">
        <v>98</v>
      </c>
      <c r="C250" s="45"/>
      <c r="D250" s="47"/>
      <c r="E250" s="47"/>
      <c r="F250" s="48"/>
      <c r="G250" s="50">
        <f>SUBTOTAL(9,G249:G249)</f>
        <v>0</v>
      </c>
      <c r="H250" s="51">
        <f>SUBTOTAL(9,H249:H249)</f>
        <v>0</v>
      </c>
    </row>
    <row r="251" spans="1:8" ht="33.6" customHeight="1">
      <c r="A251" s="376" t="s">
        <v>147</v>
      </c>
      <c r="B251" s="377" t="s">
        <v>102</v>
      </c>
      <c r="C251" s="377"/>
      <c r="D251" s="378"/>
      <c r="E251" s="378"/>
      <c r="F251" s="378">
        <f>SUBTOTAL(9,F189:F246)</f>
        <v>5952</v>
      </c>
      <c r="G251" s="57">
        <f>SUBTOTAL(9,G189:G250)</f>
        <v>0</v>
      </c>
      <c r="H251" s="379">
        <f>SUBTOTAL(9,H189:H250)</f>
        <v>0</v>
      </c>
    </row>
    <row r="252" spans="1:8" ht="15.6">
      <c r="A252" s="374" t="s">
        <v>148</v>
      </c>
      <c r="B252" s="53" t="s">
        <v>63</v>
      </c>
      <c r="C252" s="360" t="s">
        <v>24</v>
      </c>
      <c r="D252" s="44" t="s">
        <v>24</v>
      </c>
      <c r="E252" s="356" t="s">
        <v>67</v>
      </c>
      <c r="F252" s="357">
        <v>7</v>
      </c>
      <c r="G252" s="2"/>
      <c r="H252" s="778"/>
    </row>
    <row r="253" spans="1:8" ht="14.4">
      <c r="A253" s="140" t="s">
        <v>148</v>
      </c>
      <c r="B253" s="45" t="s">
        <v>68</v>
      </c>
      <c r="C253" s="45"/>
      <c r="D253" s="47"/>
      <c r="E253" s="47"/>
      <c r="F253" s="48">
        <f>SUBTOTAL(9,F252:F252)</f>
        <v>7</v>
      </c>
      <c r="G253" s="50">
        <f>SUBTOTAL(9,G252:G252)</f>
        <v>0</v>
      </c>
      <c r="H253" s="51">
        <f>SUBTOTAL(9,H252:H252)</f>
        <v>0</v>
      </c>
    </row>
    <row r="254" spans="1:8" ht="15.6">
      <c r="A254" s="374" t="s">
        <v>148</v>
      </c>
      <c r="B254" s="53" t="s">
        <v>69</v>
      </c>
      <c r="C254" s="383" t="s">
        <v>21</v>
      </c>
      <c r="D254" s="44" t="s">
        <v>21</v>
      </c>
      <c r="E254" s="355" t="s">
        <v>70</v>
      </c>
      <c r="F254" s="359">
        <v>6</v>
      </c>
      <c r="G254" s="2"/>
      <c r="H254" s="778"/>
    </row>
    <row r="255" spans="1:8" ht="15.6">
      <c r="A255" s="374" t="s">
        <v>148</v>
      </c>
      <c r="B255" s="53" t="s">
        <v>69</v>
      </c>
      <c r="C255" s="360" t="s">
        <v>71</v>
      </c>
      <c r="D255" s="44" t="s">
        <v>22</v>
      </c>
      <c r="E255" s="360" t="s">
        <v>70</v>
      </c>
      <c r="F255" s="361">
        <f>SUM(5,5,9,4)</f>
        <v>23</v>
      </c>
      <c r="G255" s="2"/>
      <c r="H255" s="778"/>
    </row>
    <row r="256" spans="1:8" ht="15.6">
      <c r="A256" s="374" t="s">
        <v>148</v>
      </c>
      <c r="B256" s="53" t="s">
        <v>69</v>
      </c>
      <c r="C256" s="360" t="s">
        <v>72</v>
      </c>
      <c r="D256" s="44" t="s">
        <v>22</v>
      </c>
      <c r="E256" s="360" t="s">
        <v>70</v>
      </c>
      <c r="F256" s="361">
        <f>SUM(395,262)</f>
        <v>657</v>
      </c>
      <c r="G256" s="2"/>
      <c r="H256" s="778"/>
    </row>
    <row r="257" spans="1:8" ht="15.6">
      <c r="A257" s="374" t="s">
        <v>148</v>
      </c>
      <c r="B257" s="53" t="s">
        <v>69</v>
      </c>
      <c r="C257" s="360" t="s">
        <v>73</v>
      </c>
      <c r="D257" s="44" t="s">
        <v>34</v>
      </c>
      <c r="E257" s="360" t="s">
        <v>70</v>
      </c>
      <c r="F257" s="361">
        <f>SUM(68,10,35,12,20,12,9,30,72,11,14,14,11,50.36,15,15,15,12,22)</f>
        <v>447.36</v>
      </c>
      <c r="G257" s="2"/>
      <c r="H257" s="778"/>
    </row>
    <row r="258" spans="1:8" ht="15.6">
      <c r="A258" s="374" t="s">
        <v>148</v>
      </c>
      <c r="B258" s="53" t="s">
        <v>69</v>
      </c>
      <c r="C258" s="360" t="s">
        <v>74</v>
      </c>
      <c r="D258" s="44" t="s">
        <v>38</v>
      </c>
      <c r="E258" s="360" t="s">
        <v>47</v>
      </c>
      <c r="F258" s="361">
        <v>7</v>
      </c>
      <c r="G258" s="2"/>
      <c r="H258" s="778"/>
    </row>
    <row r="259" spans="1:8" ht="15.6">
      <c r="A259" s="374" t="s">
        <v>148</v>
      </c>
      <c r="B259" s="53" t="s">
        <v>69</v>
      </c>
      <c r="C259" s="360" t="s">
        <v>75</v>
      </c>
      <c r="D259" s="44" t="s">
        <v>38</v>
      </c>
      <c r="E259" s="360" t="s">
        <v>47</v>
      </c>
      <c r="F259" s="361">
        <f>SUM(23,23)</f>
        <v>46</v>
      </c>
      <c r="G259" s="2"/>
      <c r="H259" s="778"/>
    </row>
    <row r="260" spans="1:8" ht="15.6">
      <c r="A260" s="374" t="s">
        <v>148</v>
      </c>
      <c r="B260" s="53" t="s">
        <v>69</v>
      </c>
      <c r="C260" s="360" t="s">
        <v>149</v>
      </c>
      <c r="D260" s="44" t="s">
        <v>28</v>
      </c>
      <c r="E260" s="360" t="s">
        <v>70</v>
      </c>
      <c r="F260" s="361">
        <f>SUM(272,172,310)</f>
        <v>754</v>
      </c>
      <c r="G260" s="2"/>
      <c r="H260" s="778"/>
    </row>
    <row r="261" spans="1:8" ht="15.6">
      <c r="A261" s="374" t="s">
        <v>148</v>
      </c>
      <c r="B261" s="53" t="s">
        <v>69</v>
      </c>
      <c r="C261" s="360" t="s">
        <v>86</v>
      </c>
      <c r="D261" s="44" t="s">
        <v>33</v>
      </c>
      <c r="E261" s="360" t="s">
        <v>70</v>
      </c>
      <c r="F261" s="361">
        <f>SUM(10)</f>
        <v>10</v>
      </c>
      <c r="G261" s="2"/>
      <c r="H261" s="778"/>
    </row>
    <row r="262" spans="1:8" ht="15.6">
      <c r="A262" s="374" t="s">
        <v>148</v>
      </c>
      <c r="B262" s="53" t="s">
        <v>69</v>
      </c>
      <c r="C262" s="360" t="s">
        <v>24</v>
      </c>
      <c r="D262" s="44" t="s">
        <v>24</v>
      </c>
      <c r="E262" s="360" t="s">
        <v>47</v>
      </c>
      <c r="F262" s="361">
        <v>90</v>
      </c>
      <c r="G262" s="2"/>
      <c r="H262" s="778"/>
    </row>
    <row r="263" spans="1:8" ht="15.6">
      <c r="A263" s="374" t="s">
        <v>148</v>
      </c>
      <c r="B263" s="53" t="s">
        <v>69</v>
      </c>
      <c r="C263" s="360" t="s">
        <v>519</v>
      </c>
      <c r="D263" s="44" t="s">
        <v>25</v>
      </c>
      <c r="E263" s="360" t="s">
        <v>70</v>
      </c>
      <c r="F263" s="361">
        <v>5</v>
      </c>
      <c r="G263" s="2"/>
      <c r="H263" s="778"/>
    </row>
    <row r="264" spans="1:8" ht="15.6">
      <c r="A264" s="374" t="s">
        <v>148</v>
      </c>
      <c r="B264" s="53" t="s">
        <v>69</v>
      </c>
      <c r="C264" s="360" t="s">
        <v>150</v>
      </c>
      <c r="D264" s="44" t="s">
        <v>34</v>
      </c>
      <c r="E264" s="360" t="s">
        <v>70</v>
      </c>
      <c r="F264" s="361">
        <f>SUM(67,12,12,12,11,18,11,13,12,44,9,7,5,5,8)</f>
        <v>246</v>
      </c>
      <c r="G264" s="2"/>
      <c r="H264" s="778"/>
    </row>
    <row r="265" spans="1:8" ht="14.4">
      <c r="A265" s="140" t="s">
        <v>148</v>
      </c>
      <c r="B265" s="45" t="s">
        <v>82</v>
      </c>
      <c r="C265" s="804"/>
      <c r="D265" s="47"/>
      <c r="E265" s="47"/>
      <c r="F265" s="48">
        <f>SUBTOTAL(9,F254:F264)</f>
        <v>2291.36</v>
      </c>
      <c r="G265" s="50">
        <f>SUBTOTAL(9,G254:G264)</f>
        <v>0</v>
      </c>
      <c r="H265" s="51">
        <f>SUBTOTAL(9,H254:H264)</f>
        <v>0</v>
      </c>
    </row>
    <row r="266" spans="1:8" ht="15.6">
      <c r="A266" s="374" t="s">
        <v>148</v>
      </c>
      <c r="B266" s="53" t="s">
        <v>83</v>
      </c>
      <c r="C266" s="360" t="s">
        <v>71</v>
      </c>
      <c r="D266" s="44" t="s">
        <v>22</v>
      </c>
      <c r="E266" s="360" t="s">
        <v>70</v>
      </c>
      <c r="F266" s="361">
        <v>5</v>
      </c>
      <c r="G266" s="2"/>
      <c r="H266" s="778"/>
    </row>
    <row r="267" spans="1:8" ht="15.6">
      <c r="A267" s="374" t="s">
        <v>148</v>
      </c>
      <c r="B267" s="53" t="s">
        <v>83</v>
      </c>
      <c r="C267" s="360" t="s">
        <v>72</v>
      </c>
      <c r="D267" s="44" t="s">
        <v>22</v>
      </c>
      <c r="E267" s="360" t="s">
        <v>70</v>
      </c>
      <c r="F267" s="361">
        <v>142</v>
      </c>
      <c r="G267" s="2"/>
      <c r="H267" s="778"/>
    </row>
    <row r="268" spans="1:8" ht="15.6">
      <c r="A268" s="374" t="s">
        <v>148</v>
      </c>
      <c r="B268" s="53" t="s">
        <v>83</v>
      </c>
      <c r="C268" s="360" t="s">
        <v>73</v>
      </c>
      <c r="D268" s="44" t="s">
        <v>34</v>
      </c>
      <c r="E268" s="360" t="s">
        <v>70</v>
      </c>
      <c r="F268" s="361">
        <f>SUM(17,17,24)</f>
        <v>58</v>
      </c>
      <c r="G268" s="2"/>
      <c r="H268" s="778"/>
    </row>
    <row r="269" spans="1:8" ht="15.6">
      <c r="A269" s="374" t="s">
        <v>148</v>
      </c>
      <c r="B269" s="53" t="s">
        <v>83</v>
      </c>
      <c r="C269" s="362" t="s">
        <v>151</v>
      </c>
      <c r="D269" s="44" t="s">
        <v>34</v>
      </c>
      <c r="E269" s="360" t="s">
        <v>70</v>
      </c>
      <c r="F269" s="361">
        <v>17</v>
      </c>
      <c r="G269" s="2"/>
      <c r="H269" s="778"/>
    </row>
    <row r="270" spans="1:8" ht="15.6">
      <c r="A270" s="374" t="s">
        <v>148</v>
      </c>
      <c r="B270" s="53" t="s">
        <v>83</v>
      </c>
      <c r="C270" s="360" t="s">
        <v>75</v>
      </c>
      <c r="D270" s="44" t="s">
        <v>38</v>
      </c>
      <c r="E270" s="360" t="s">
        <v>47</v>
      </c>
      <c r="F270" s="361">
        <v>11</v>
      </c>
      <c r="G270" s="2"/>
      <c r="H270" s="778"/>
    </row>
    <row r="271" spans="1:8" ht="15.6">
      <c r="A271" s="374" t="s">
        <v>148</v>
      </c>
      <c r="B271" s="53" t="s">
        <v>83</v>
      </c>
      <c r="C271" s="360" t="s">
        <v>91</v>
      </c>
      <c r="D271" s="44" t="s">
        <v>26</v>
      </c>
      <c r="E271" s="360" t="s">
        <v>70</v>
      </c>
      <c r="F271" s="361">
        <f>SUM(37,49,69,59,46,59,59,58,38)</f>
        <v>474</v>
      </c>
      <c r="G271" s="2"/>
      <c r="H271" s="778"/>
    </row>
    <row r="272" spans="1:8" ht="15.6">
      <c r="A272" s="374" t="s">
        <v>148</v>
      </c>
      <c r="B272" s="53" t="s">
        <v>83</v>
      </c>
      <c r="C272" s="360" t="s">
        <v>24</v>
      </c>
      <c r="D272" s="44" t="s">
        <v>24</v>
      </c>
      <c r="E272" s="360" t="s">
        <v>47</v>
      </c>
      <c r="F272" s="361">
        <v>90</v>
      </c>
      <c r="G272" s="2"/>
      <c r="H272" s="778"/>
    </row>
    <row r="273" spans="1:8" ht="15.6">
      <c r="A273" s="374" t="s">
        <v>148</v>
      </c>
      <c r="B273" s="53" t="s">
        <v>83</v>
      </c>
      <c r="C273" s="362" t="s">
        <v>152</v>
      </c>
      <c r="D273" s="44" t="s">
        <v>26</v>
      </c>
      <c r="E273" s="360" t="s">
        <v>70</v>
      </c>
      <c r="F273" s="361">
        <v>24</v>
      </c>
      <c r="G273" s="2"/>
      <c r="H273" s="778"/>
    </row>
    <row r="274" spans="1:8" ht="14.4">
      <c r="A274" s="140" t="s">
        <v>148</v>
      </c>
      <c r="B274" s="45" t="s">
        <v>84</v>
      </c>
      <c r="C274" s="45"/>
      <c r="D274" s="47"/>
      <c r="E274" s="47"/>
      <c r="F274" s="48">
        <f>SUBTOTAL(9,F266:F273)</f>
        <v>821</v>
      </c>
      <c r="G274" s="50">
        <f>SUBTOTAL(9,G266:G273)</f>
        <v>0</v>
      </c>
      <c r="H274" s="51">
        <f>SUBTOTAL(9,H266:H273)</f>
        <v>0</v>
      </c>
    </row>
    <row r="275" spans="1:8" ht="15.6">
      <c r="A275" s="374" t="s">
        <v>148</v>
      </c>
      <c r="B275" s="53" t="s">
        <v>85</v>
      </c>
      <c r="C275" s="360" t="s">
        <v>71</v>
      </c>
      <c r="D275" s="44" t="s">
        <v>22</v>
      </c>
      <c r="E275" s="360" t="s">
        <v>70</v>
      </c>
      <c r="F275" s="361">
        <v>7.15</v>
      </c>
      <c r="G275" s="2"/>
      <c r="H275" s="778"/>
    </row>
    <row r="276" spans="1:8" ht="15.6">
      <c r="A276" s="374" t="s">
        <v>148</v>
      </c>
      <c r="B276" s="53" t="s">
        <v>85</v>
      </c>
      <c r="C276" s="360" t="s">
        <v>72</v>
      </c>
      <c r="D276" s="44" t="s">
        <v>22</v>
      </c>
      <c r="E276" s="360" t="s">
        <v>70</v>
      </c>
      <c r="F276" s="361">
        <v>142</v>
      </c>
      <c r="G276" s="2"/>
      <c r="H276" s="778"/>
    </row>
    <row r="277" spans="1:8" ht="15.6">
      <c r="A277" s="374" t="s">
        <v>148</v>
      </c>
      <c r="B277" s="53" t="s">
        <v>85</v>
      </c>
      <c r="C277" s="360" t="s">
        <v>73</v>
      </c>
      <c r="D277" s="44" t="s">
        <v>34</v>
      </c>
      <c r="E277" s="360" t="s">
        <v>70</v>
      </c>
      <c r="F277" s="361">
        <f>SUM(18.42,18.84,7.52,23.47,11.46,11.24,17.61)</f>
        <v>108.56</v>
      </c>
      <c r="G277" s="2"/>
      <c r="H277" s="778"/>
    </row>
    <row r="278" spans="1:8" ht="15.6">
      <c r="A278" s="374" t="s">
        <v>148</v>
      </c>
      <c r="B278" s="53" t="s">
        <v>85</v>
      </c>
      <c r="C278" s="360" t="s">
        <v>75</v>
      </c>
      <c r="D278" s="44" t="s">
        <v>38</v>
      </c>
      <c r="E278" s="360" t="s">
        <v>70</v>
      </c>
      <c r="F278" s="361">
        <f>SUM(8.45,6.54,8.12,6.21)</f>
        <v>29.32</v>
      </c>
      <c r="G278" s="2"/>
      <c r="H278" s="778"/>
    </row>
    <row r="279" spans="1:8" ht="15.6">
      <c r="A279" s="374" t="s">
        <v>148</v>
      </c>
      <c r="B279" s="53" t="s">
        <v>85</v>
      </c>
      <c r="C279" s="360" t="s">
        <v>91</v>
      </c>
      <c r="D279" s="44" t="s">
        <v>26</v>
      </c>
      <c r="E279" s="360" t="s">
        <v>70</v>
      </c>
      <c r="F279" s="361">
        <v>418.61</v>
      </c>
      <c r="G279" s="2"/>
      <c r="H279" s="778"/>
    </row>
    <row r="280" spans="1:8" ht="15.6">
      <c r="A280" s="374" t="s">
        <v>148</v>
      </c>
      <c r="B280" s="53" t="s">
        <v>85</v>
      </c>
      <c r="C280" s="362" t="s">
        <v>153</v>
      </c>
      <c r="D280" s="44" t="s">
        <v>26</v>
      </c>
      <c r="E280" s="360" t="s">
        <v>70</v>
      </c>
      <c r="F280" s="361">
        <f>SUM(11.56,11.29)</f>
        <v>22.85</v>
      </c>
      <c r="G280" s="2"/>
      <c r="H280" s="778"/>
    </row>
    <row r="281" spans="1:8" ht="15.6">
      <c r="A281" s="374" t="s">
        <v>148</v>
      </c>
      <c r="B281" s="53" t="s">
        <v>85</v>
      </c>
      <c r="C281" s="360" t="s">
        <v>86</v>
      </c>
      <c r="D281" s="44" t="s">
        <v>33</v>
      </c>
      <c r="E281" s="360" t="s">
        <v>70</v>
      </c>
      <c r="F281" s="361">
        <f>SUM(37.35)</f>
        <v>37.35</v>
      </c>
      <c r="G281" s="2"/>
      <c r="H281" s="778"/>
    </row>
    <row r="282" spans="1:8" ht="15.6">
      <c r="A282" s="374" t="s">
        <v>148</v>
      </c>
      <c r="B282" s="53" t="s">
        <v>85</v>
      </c>
      <c r="C282" s="360" t="s">
        <v>24</v>
      </c>
      <c r="D282" s="44" t="s">
        <v>24</v>
      </c>
      <c r="E282" s="360" t="s">
        <v>47</v>
      </c>
      <c r="F282" s="361">
        <v>60</v>
      </c>
      <c r="G282" s="2"/>
      <c r="H282" s="778"/>
    </row>
    <row r="283" spans="1:8" ht="14.4">
      <c r="A283" s="140" t="s">
        <v>148</v>
      </c>
      <c r="B283" s="45" t="s">
        <v>89</v>
      </c>
      <c r="C283" s="45"/>
      <c r="D283" s="47"/>
      <c r="E283" s="47"/>
      <c r="F283" s="48">
        <f>SUBTOTAL(9,F275:F282)</f>
        <v>825.84000000000015</v>
      </c>
      <c r="G283" s="50">
        <f>SUBTOTAL(9,G275:G282)</f>
        <v>0</v>
      </c>
      <c r="H283" s="51">
        <f>SUBTOTAL(9,H275:H282)</f>
        <v>0</v>
      </c>
    </row>
    <row r="284" spans="1:8" ht="15.6">
      <c r="A284" s="374" t="s">
        <v>148</v>
      </c>
      <c r="B284" s="53" t="s">
        <v>90</v>
      </c>
      <c r="C284" s="360" t="s">
        <v>71</v>
      </c>
      <c r="D284" s="44" t="s">
        <v>22</v>
      </c>
      <c r="E284" s="360" t="s">
        <v>70</v>
      </c>
      <c r="F284" s="361">
        <f>SUM(18.85,3,2)</f>
        <v>23.85</v>
      </c>
      <c r="G284" s="2"/>
      <c r="H284" s="778"/>
    </row>
    <row r="285" spans="1:8" ht="15.6">
      <c r="A285" s="374" t="s">
        <v>148</v>
      </c>
      <c r="B285" s="53" t="s">
        <v>90</v>
      </c>
      <c r="C285" s="360" t="s">
        <v>72</v>
      </c>
      <c r="D285" s="44" t="s">
        <v>22</v>
      </c>
      <c r="E285" s="360" t="s">
        <v>70</v>
      </c>
      <c r="F285" s="361">
        <v>142</v>
      </c>
      <c r="G285" s="2"/>
      <c r="H285" s="778"/>
    </row>
    <row r="286" spans="1:8" ht="15.6">
      <c r="A286" s="374" t="s">
        <v>148</v>
      </c>
      <c r="B286" s="53" t="s">
        <v>90</v>
      </c>
      <c r="C286" s="360" t="s">
        <v>73</v>
      </c>
      <c r="D286" s="44" t="s">
        <v>34</v>
      </c>
      <c r="E286" s="360" t="s">
        <v>70</v>
      </c>
      <c r="F286" s="361">
        <f>SUM(10,15.28,15.45,15.26,24,11,18,16,17,24)</f>
        <v>165.99</v>
      </c>
      <c r="G286" s="2"/>
      <c r="H286" s="778"/>
    </row>
    <row r="287" spans="1:8" ht="15.6">
      <c r="A287" s="374" t="s">
        <v>148</v>
      </c>
      <c r="B287" s="53" t="s">
        <v>90</v>
      </c>
      <c r="C287" s="360" t="s">
        <v>75</v>
      </c>
      <c r="D287" s="44" t="s">
        <v>38</v>
      </c>
      <c r="E287" s="360" t="s">
        <v>70</v>
      </c>
      <c r="F287" s="361">
        <v>26</v>
      </c>
      <c r="G287" s="2"/>
      <c r="H287" s="778"/>
    </row>
    <row r="288" spans="1:8" ht="15.6">
      <c r="A288" s="374" t="s">
        <v>148</v>
      </c>
      <c r="B288" s="53" t="s">
        <v>90</v>
      </c>
      <c r="C288" s="360" t="s">
        <v>91</v>
      </c>
      <c r="D288" s="44" t="s">
        <v>26</v>
      </c>
      <c r="E288" s="360" t="s">
        <v>70</v>
      </c>
      <c r="F288" s="361">
        <f>SUM(70,30,59,39,37,37,38)</f>
        <v>310</v>
      </c>
      <c r="G288" s="2"/>
      <c r="H288" s="778"/>
    </row>
    <row r="289" spans="1:8" ht="15.6">
      <c r="A289" s="374" t="s">
        <v>148</v>
      </c>
      <c r="B289" s="53" t="s">
        <v>90</v>
      </c>
      <c r="C289" s="362" t="s">
        <v>154</v>
      </c>
      <c r="D289" s="44" t="s">
        <v>33</v>
      </c>
      <c r="E289" s="360" t="s">
        <v>70</v>
      </c>
      <c r="F289" s="361">
        <v>52</v>
      </c>
      <c r="G289" s="2"/>
      <c r="H289" s="778"/>
    </row>
    <row r="290" spans="1:8" ht="15.6">
      <c r="A290" s="374" t="s">
        <v>148</v>
      </c>
      <c r="B290" s="53" t="s">
        <v>90</v>
      </c>
      <c r="C290" s="362" t="s">
        <v>155</v>
      </c>
      <c r="D290" s="44" t="s">
        <v>27</v>
      </c>
      <c r="E290" s="360" t="s">
        <v>70</v>
      </c>
      <c r="F290" s="361">
        <v>37</v>
      </c>
      <c r="G290" s="2"/>
      <c r="H290" s="778"/>
    </row>
    <row r="291" spans="1:8" ht="15.6">
      <c r="A291" s="374" t="s">
        <v>148</v>
      </c>
      <c r="B291" s="53" t="s">
        <v>90</v>
      </c>
      <c r="C291" s="360" t="s">
        <v>24</v>
      </c>
      <c r="D291" s="44" t="s">
        <v>24</v>
      </c>
      <c r="E291" s="360" t="s">
        <v>47</v>
      </c>
      <c r="F291" s="361">
        <v>60</v>
      </c>
      <c r="G291" s="2"/>
      <c r="H291" s="778"/>
    </row>
    <row r="292" spans="1:8" ht="14.4">
      <c r="A292" s="140" t="s">
        <v>148</v>
      </c>
      <c r="B292" s="45" t="s">
        <v>92</v>
      </c>
      <c r="C292" s="45"/>
      <c r="D292" s="47"/>
      <c r="E292" s="47"/>
      <c r="F292" s="48">
        <f>SUBTOTAL(9,F284:F291)</f>
        <v>816.84</v>
      </c>
      <c r="G292" s="50">
        <f>SUBTOTAL(9,G284:G291)</f>
        <v>0</v>
      </c>
      <c r="H292" s="51">
        <f>SUBTOTAL(9,H284:H291)</f>
        <v>0</v>
      </c>
    </row>
    <row r="293" spans="1:8" ht="15.6">
      <c r="A293" s="374" t="s">
        <v>148</v>
      </c>
      <c r="B293" s="53" t="s">
        <v>93</v>
      </c>
      <c r="C293" s="360" t="s">
        <v>71</v>
      </c>
      <c r="D293" s="44" t="s">
        <v>22</v>
      </c>
      <c r="E293" s="360" t="s">
        <v>70</v>
      </c>
      <c r="F293" s="361">
        <f>SUM(27,8)</f>
        <v>35</v>
      </c>
      <c r="G293" s="2"/>
      <c r="H293" s="778"/>
    </row>
    <row r="294" spans="1:8" ht="15.6">
      <c r="A294" s="374" t="s">
        <v>148</v>
      </c>
      <c r="B294" s="53" t="s">
        <v>93</v>
      </c>
      <c r="C294" s="360" t="s">
        <v>72</v>
      </c>
      <c r="D294" s="44" t="s">
        <v>22</v>
      </c>
      <c r="E294" s="360" t="s">
        <v>70</v>
      </c>
      <c r="F294" s="361">
        <v>142</v>
      </c>
      <c r="G294" s="2"/>
      <c r="H294" s="778"/>
    </row>
    <row r="295" spans="1:8" ht="15.6">
      <c r="A295" s="374" t="s">
        <v>148</v>
      </c>
      <c r="B295" s="53" t="s">
        <v>93</v>
      </c>
      <c r="C295" s="360" t="s">
        <v>73</v>
      </c>
      <c r="D295" s="44" t="s">
        <v>34</v>
      </c>
      <c r="E295" s="360" t="s">
        <v>70</v>
      </c>
      <c r="F295" s="361">
        <f>SUM(10,13,14,11,,8,13,18,15,14,10,20,14,15,9,13,13,17,20,13,13,7,12,11,18,15)</f>
        <v>336</v>
      </c>
      <c r="G295" s="2"/>
      <c r="H295" s="778"/>
    </row>
    <row r="296" spans="1:8" ht="15.6">
      <c r="A296" s="374" t="s">
        <v>148</v>
      </c>
      <c r="B296" s="53" t="s">
        <v>93</v>
      </c>
      <c r="C296" s="360" t="s">
        <v>157</v>
      </c>
      <c r="D296" s="44" t="s">
        <v>38</v>
      </c>
      <c r="E296" s="360" t="s">
        <v>70</v>
      </c>
      <c r="F296" s="361">
        <v>14</v>
      </c>
      <c r="G296" s="2"/>
      <c r="H296" s="778"/>
    </row>
    <row r="297" spans="1:8" ht="15.6">
      <c r="A297" s="374" t="s">
        <v>148</v>
      </c>
      <c r="B297" s="53" t="s">
        <v>93</v>
      </c>
      <c r="C297" s="360" t="s">
        <v>24</v>
      </c>
      <c r="D297" s="44" t="s">
        <v>24</v>
      </c>
      <c r="E297" s="360" t="s">
        <v>47</v>
      </c>
      <c r="F297" s="361">
        <v>30</v>
      </c>
      <c r="G297" s="2"/>
      <c r="H297" s="778"/>
    </row>
    <row r="298" spans="1:8" ht="15.6">
      <c r="A298" s="374" t="s">
        <v>148</v>
      </c>
      <c r="B298" s="53" t="s">
        <v>93</v>
      </c>
      <c r="C298" s="360" t="s">
        <v>87</v>
      </c>
      <c r="D298" s="44" t="s">
        <v>37</v>
      </c>
      <c r="E298" s="360" t="s">
        <v>70</v>
      </c>
      <c r="F298" s="361">
        <f>SUM(39,7)</f>
        <v>46</v>
      </c>
      <c r="G298" s="2"/>
      <c r="H298" s="778"/>
    </row>
    <row r="299" spans="1:8" ht="15.6">
      <c r="A299" s="374" t="s">
        <v>148</v>
      </c>
      <c r="B299" s="53" t="s">
        <v>93</v>
      </c>
      <c r="C299" s="362" t="s">
        <v>158</v>
      </c>
      <c r="D299" s="44" t="s">
        <v>35</v>
      </c>
      <c r="E299" s="360" t="s">
        <v>70</v>
      </c>
      <c r="F299" s="361">
        <f>SUM(113,16,17,10,13)</f>
        <v>169</v>
      </c>
      <c r="G299" s="2"/>
      <c r="H299" s="778"/>
    </row>
    <row r="300" spans="1:8" ht="15.6">
      <c r="A300" s="374" t="s">
        <v>148</v>
      </c>
      <c r="B300" s="53" t="s">
        <v>93</v>
      </c>
      <c r="C300" s="360" t="s">
        <v>159</v>
      </c>
      <c r="D300" s="44" t="s">
        <v>35</v>
      </c>
      <c r="E300" s="360" t="s">
        <v>70</v>
      </c>
      <c r="F300" s="361">
        <v>22</v>
      </c>
      <c r="G300" s="2"/>
      <c r="H300" s="778"/>
    </row>
    <row r="301" spans="1:8" ht="14.4">
      <c r="A301" s="140" t="s">
        <v>148</v>
      </c>
      <c r="B301" s="45" t="s">
        <v>113</v>
      </c>
      <c r="C301" s="45"/>
      <c r="D301" s="47"/>
      <c r="E301" s="47"/>
      <c r="F301" s="48">
        <f>SUBTOTAL(9,F293:F300)</f>
        <v>794</v>
      </c>
      <c r="G301" s="50">
        <f>SUBTOTAL(9,G293:G300)</f>
        <v>0</v>
      </c>
      <c r="H301" s="51">
        <f>SUBTOTAL(9,H293:H300)</f>
        <v>0</v>
      </c>
    </row>
    <row r="302" spans="1:8" ht="15.6">
      <c r="A302" s="374" t="s">
        <v>148</v>
      </c>
      <c r="B302" s="54" t="s">
        <v>522</v>
      </c>
      <c r="C302" s="806" t="s">
        <v>95</v>
      </c>
      <c r="D302" s="44"/>
      <c r="E302" s="55"/>
      <c r="F302" s="55"/>
      <c r="G302" s="2"/>
      <c r="H302" s="778"/>
    </row>
    <row r="303" spans="1:8" ht="14.4">
      <c r="A303" s="140" t="s">
        <v>148</v>
      </c>
      <c r="B303" s="172" t="s">
        <v>96</v>
      </c>
      <c r="C303" s="45"/>
      <c r="D303" s="47"/>
      <c r="E303" s="47"/>
      <c r="F303" s="48"/>
      <c r="G303" s="50">
        <f>SUBTOTAL(9,G302:G302)</f>
        <v>0</v>
      </c>
      <c r="H303" s="51">
        <f>SUBTOTAL(9,H302:H302)</f>
        <v>0</v>
      </c>
    </row>
    <row r="304" spans="1:8" ht="15.6">
      <c r="A304" s="374" t="s">
        <v>148</v>
      </c>
      <c r="B304" s="54" t="s">
        <v>97</v>
      </c>
      <c r="C304" s="54"/>
      <c r="D304" s="44"/>
      <c r="E304" s="55"/>
      <c r="F304" s="55"/>
      <c r="G304" s="2"/>
      <c r="H304" s="778"/>
    </row>
    <row r="305" spans="1:8" ht="14.4">
      <c r="A305" s="140" t="s">
        <v>148</v>
      </c>
      <c r="B305" s="172" t="s">
        <v>98</v>
      </c>
      <c r="C305" s="45"/>
      <c r="D305" s="47"/>
      <c r="E305" s="47"/>
      <c r="F305" s="48"/>
      <c r="G305" s="50">
        <f>SUBTOTAL(9,G304:G304)</f>
        <v>0</v>
      </c>
      <c r="H305" s="51">
        <f>SUBTOTAL(9,H304:H304)</f>
        <v>0</v>
      </c>
    </row>
    <row r="306" spans="1:8" ht="38.4" customHeight="1">
      <c r="A306" s="381" t="s">
        <v>160</v>
      </c>
      <c r="B306" s="321" t="s">
        <v>102</v>
      </c>
      <c r="C306" s="321"/>
      <c r="D306" s="322"/>
      <c r="E306" s="322"/>
      <c r="F306" s="322">
        <f>SUBTOTAL(9,F252:F301)</f>
        <v>5556.04</v>
      </c>
      <c r="G306" s="57">
        <f>SUBTOTAL(9,G252:G305)</f>
        <v>0</v>
      </c>
      <c r="H306" s="382">
        <f>SUBTOTAL(9,H252:H305)</f>
        <v>0</v>
      </c>
    </row>
    <row r="307" spans="1:8" ht="15.6">
      <c r="A307" s="384" t="s">
        <v>161</v>
      </c>
      <c r="B307" s="53" t="s">
        <v>69</v>
      </c>
      <c r="C307" s="358" t="s">
        <v>21</v>
      </c>
      <c r="D307" s="44" t="s">
        <v>21</v>
      </c>
      <c r="E307" s="355" t="s">
        <v>70</v>
      </c>
      <c r="F307" s="359">
        <v>12</v>
      </c>
      <c r="G307" s="2"/>
      <c r="H307" s="778"/>
    </row>
    <row r="308" spans="1:8" ht="15.6">
      <c r="A308" s="384" t="s">
        <v>161</v>
      </c>
      <c r="B308" s="53" t="s">
        <v>69</v>
      </c>
      <c r="C308" s="360" t="s">
        <v>72</v>
      </c>
      <c r="D308" s="44" t="s">
        <v>22</v>
      </c>
      <c r="E308" s="360" t="s">
        <v>70</v>
      </c>
      <c r="F308" s="361">
        <f>SUM(41.08,43.06)</f>
        <v>84.14</v>
      </c>
      <c r="G308" s="2"/>
      <c r="H308" s="778"/>
    </row>
    <row r="309" spans="1:8" ht="15.6">
      <c r="A309" s="384" t="s">
        <v>161</v>
      </c>
      <c r="B309" s="53" t="s">
        <v>69</v>
      </c>
      <c r="C309" s="360" t="s">
        <v>91</v>
      </c>
      <c r="D309" s="44" t="s">
        <v>26</v>
      </c>
      <c r="E309" s="360" t="s">
        <v>70</v>
      </c>
      <c r="F309" s="361">
        <v>575</v>
      </c>
      <c r="G309" s="2"/>
      <c r="H309" s="778"/>
    </row>
    <row r="310" spans="1:8" ht="15.6">
      <c r="A310" s="384" t="s">
        <v>161</v>
      </c>
      <c r="B310" s="53" t="s">
        <v>69</v>
      </c>
      <c r="C310" s="360" t="s">
        <v>162</v>
      </c>
      <c r="D310" s="44" t="s">
        <v>38</v>
      </c>
      <c r="E310" s="360" t="s">
        <v>70</v>
      </c>
      <c r="F310" s="361">
        <v>6</v>
      </c>
      <c r="G310" s="2"/>
      <c r="H310" s="778"/>
    </row>
    <row r="311" spans="1:8" ht="15.6">
      <c r="A311" s="384" t="s">
        <v>161</v>
      </c>
      <c r="B311" s="53" t="s">
        <v>69</v>
      </c>
      <c r="C311" s="360" t="s">
        <v>24</v>
      </c>
      <c r="D311" s="44" t="s">
        <v>24</v>
      </c>
      <c r="E311" s="360" t="s">
        <v>109</v>
      </c>
      <c r="F311" s="361">
        <f>SUM(11,7,7)</f>
        <v>25</v>
      </c>
      <c r="G311" s="2"/>
      <c r="H311" s="778"/>
    </row>
    <row r="312" spans="1:8" ht="15.6">
      <c r="A312" s="384" t="s">
        <v>161</v>
      </c>
      <c r="B312" s="53" t="s">
        <v>69</v>
      </c>
      <c r="C312" s="360" t="s">
        <v>519</v>
      </c>
      <c r="D312" s="44" t="s">
        <v>25</v>
      </c>
      <c r="E312" s="360" t="s">
        <v>70</v>
      </c>
      <c r="F312" s="361">
        <v>3</v>
      </c>
      <c r="G312" s="2"/>
      <c r="H312" s="778"/>
    </row>
    <row r="313" spans="1:8" ht="15.6">
      <c r="A313" s="384" t="s">
        <v>161</v>
      </c>
      <c r="B313" s="53" t="s">
        <v>69</v>
      </c>
      <c r="C313" s="360" t="s">
        <v>163</v>
      </c>
      <c r="D313" s="44" t="s">
        <v>37</v>
      </c>
      <c r="E313" s="360" t="s">
        <v>70</v>
      </c>
      <c r="F313" s="361">
        <v>198.14</v>
      </c>
      <c r="G313" s="2"/>
      <c r="H313" s="778"/>
    </row>
    <row r="314" spans="1:8" ht="14.4">
      <c r="A314" s="140" t="s">
        <v>161</v>
      </c>
      <c r="B314" s="45" t="s">
        <v>82</v>
      </c>
      <c r="C314" s="804"/>
      <c r="D314" s="47"/>
      <c r="E314" s="47"/>
      <c r="F314" s="48">
        <f>SUBTOTAL(9,F307:F313)</f>
        <v>903.28</v>
      </c>
      <c r="G314" s="50">
        <f>SUBTOTAL(9,G307:G313)</f>
        <v>0</v>
      </c>
      <c r="H314" s="51">
        <f>SUBTOTAL(9,H307:H313)</f>
        <v>0</v>
      </c>
    </row>
    <row r="315" spans="1:8" ht="15.6">
      <c r="A315" s="384" t="s">
        <v>161</v>
      </c>
      <c r="B315" s="360" t="s">
        <v>83</v>
      </c>
      <c r="C315" s="360" t="s">
        <v>72</v>
      </c>
      <c r="D315" s="44" t="s">
        <v>22</v>
      </c>
      <c r="E315" s="360" t="s">
        <v>70</v>
      </c>
      <c r="F315" s="361">
        <v>160.74</v>
      </c>
      <c r="G315" s="2"/>
      <c r="H315" s="778"/>
    </row>
    <row r="316" spans="1:8" ht="15.6">
      <c r="A316" s="384" t="s">
        <v>161</v>
      </c>
      <c r="B316" s="360" t="s">
        <v>83</v>
      </c>
      <c r="C316" s="360" t="s">
        <v>73</v>
      </c>
      <c r="D316" s="44" t="s">
        <v>34</v>
      </c>
      <c r="E316" s="360" t="s">
        <v>70</v>
      </c>
      <c r="F316" s="361">
        <f>SUM(15,14.31,15.38,15.38,15.63,15.25,16.22,16.6,16.31,16.95,16.49,14.79,15.67,15.66,27.46,18.74,16.19,15.99,16.21,15.96)</f>
        <v>330.18999999999994</v>
      </c>
      <c r="G316" s="2"/>
      <c r="H316" s="778"/>
    </row>
    <row r="317" spans="1:8" ht="15.6">
      <c r="A317" s="384" t="s">
        <v>161</v>
      </c>
      <c r="B317" s="360" t="s">
        <v>83</v>
      </c>
      <c r="C317" s="360" t="s">
        <v>75</v>
      </c>
      <c r="D317" s="44" t="s">
        <v>38</v>
      </c>
      <c r="E317" s="360" t="s">
        <v>81</v>
      </c>
      <c r="F317" s="361">
        <f>SUM(10,12)</f>
        <v>22</v>
      </c>
      <c r="G317" s="2"/>
      <c r="H317" s="778"/>
    </row>
    <row r="318" spans="1:8" ht="15.6">
      <c r="A318" s="384" t="s">
        <v>161</v>
      </c>
      <c r="B318" s="360" t="s">
        <v>83</v>
      </c>
      <c r="C318" s="360" t="s">
        <v>91</v>
      </c>
      <c r="D318" s="44" t="s">
        <v>26</v>
      </c>
      <c r="E318" s="360" t="s">
        <v>70</v>
      </c>
      <c r="F318" s="361">
        <f>SUM(57.67,57.99)</f>
        <v>115.66</v>
      </c>
      <c r="G318" s="2"/>
      <c r="H318" s="778"/>
    </row>
    <row r="319" spans="1:8" ht="15.6">
      <c r="A319" s="384" t="s">
        <v>161</v>
      </c>
      <c r="B319" s="360" t="s">
        <v>83</v>
      </c>
      <c r="C319" s="360" t="s">
        <v>131</v>
      </c>
      <c r="D319" s="44" t="s">
        <v>26</v>
      </c>
      <c r="E319" s="360" t="s">
        <v>70</v>
      </c>
      <c r="F319" s="361">
        <f>SUM(58.41,57.83,62.68,62.68)</f>
        <v>241.6</v>
      </c>
      <c r="G319" s="2"/>
      <c r="H319" s="778"/>
    </row>
    <row r="320" spans="1:8" ht="15.6">
      <c r="A320" s="384" t="s">
        <v>161</v>
      </c>
      <c r="B320" s="360" t="s">
        <v>83</v>
      </c>
      <c r="C320" s="360" t="s">
        <v>86</v>
      </c>
      <c r="D320" s="44" t="s">
        <v>33</v>
      </c>
      <c r="E320" s="360" t="s">
        <v>70</v>
      </c>
      <c r="F320" s="361">
        <f>SUM(27.41)</f>
        <v>27.41</v>
      </c>
      <c r="G320" s="2"/>
      <c r="H320" s="778"/>
    </row>
    <row r="321" spans="1:8" ht="15.6">
      <c r="A321" s="384" t="s">
        <v>161</v>
      </c>
      <c r="B321" s="360" t="s">
        <v>83</v>
      </c>
      <c r="C321" s="360" t="s">
        <v>164</v>
      </c>
      <c r="D321" s="44" t="s">
        <v>34</v>
      </c>
      <c r="E321" s="360" t="s">
        <v>70</v>
      </c>
      <c r="F321" s="361">
        <v>13</v>
      </c>
      <c r="G321" s="2"/>
      <c r="H321" s="778"/>
    </row>
    <row r="322" spans="1:8" ht="15.6">
      <c r="A322" s="384" t="s">
        <v>161</v>
      </c>
      <c r="B322" s="360" t="s">
        <v>83</v>
      </c>
      <c r="C322" s="360" t="s">
        <v>24</v>
      </c>
      <c r="D322" s="44" t="s">
        <v>24</v>
      </c>
      <c r="E322" s="360" t="s">
        <v>109</v>
      </c>
      <c r="F322" s="361">
        <f>SUM(15,16,16)</f>
        <v>47</v>
      </c>
      <c r="G322" s="2"/>
      <c r="H322" s="778"/>
    </row>
    <row r="323" spans="1:8" ht="15.6">
      <c r="A323" s="384" t="s">
        <v>161</v>
      </c>
      <c r="B323" s="360" t="s">
        <v>83</v>
      </c>
      <c r="C323" s="360" t="s">
        <v>87</v>
      </c>
      <c r="D323" s="44" t="s">
        <v>37</v>
      </c>
      <c r="E323" s="360" t="s">
        <v>70</v>
      </c>
      <c r="F323" s="361">
        <v>34.47</v>
      </c>
      <c r="G323" s="2"/>
      <c r="H323" s="778"/>
    </row>
    <row r="324" spans="1:8" ht="14.4">
      <c r="A324" s="140" t="s">
        <v>161</v>
      </c>
      <c r="B324" s="45" t="s">
        <v>84</v>
      </c>
      <c r="C324" s="45"/>
      <c r="D324" s="47"/>
      <c r="E324" s="47"/>
      <c r="F324" s="48">
        <f>SUBTOTAL(9,F315:F323)</f>
        <v>992.06999999999994</v>
      </c>
      <c r="G324" s="50">
        <f>SUBTOTAL(9,G315:G323)</f>
        <v>0</v>
      </c>
      <c r="H324" s="51">
        <f>SUBTOTAL(9,H315:H323)</f>
        <v>0</v>
      </c>
    </row>
    <row r="325" spans="1:8" ht="15.6">
      <c r="A325" s="384" t="s">
        <v>161</v>
      </c>
      <c r="B325" s="360" t="s">
        <v>85</v>
      </c>
      <c r="C325" s="360" t="s">
        <v>72</v>
      </c>
      <c r="D325" s="44" t="s">
        <v>22</v>
      </c>
      <c r="E325" s="360" t="s">
        <v>70</v>
      </c>
      <c r="F325" s="361">
        <v>160</v>
      </c>
      <c r="G325" s="2"/>
      <c r="H325" s="778"/>
    </row>
    <row r="326" spans="1:8" ht="15.6">
      <c r="A326" s="384" t="s">
        <v>161</v>
      </c>
      <c r="B326" s="360" t="s">
        <v>85</v>
      </c>
      <c r="C326" s="360" t="s">
        <v>73</v>
      </c>
      <c r="D326" s="44" t="s">
        <v>34</v>
      </c>
      <c r="E326" s="360" t="s">
        <v>70</v>
      </c>
      <c r="F326" s="361">
        <v>169</v>
      </c>
      <c r="G326" s="2"/>
      <c r="H326" s="778"/>
    </row>
    <row r="327" spans="1:8" ht="15.6">
      <c r="A327" s="384" t="s">
        <v>161</v>
      </c>
      <c r="B327" s="360" t="s">
        <v>85</v>
      </c>
      <c r="C327" s="360" t="s">
        <v>165</v>
      </c>
      <c r="D327" s="44" t="s">
        <v>34</v>
      </c>
      <c r="E327" s="360" t="s">
        <v>70</v>
      </c>
      <c r="F327" s="361">
        <v>17</v>
      </c>
      <c r="G327" s="2"/>
      <c r="H327" s="778"/>
    </row>
    <row r="328" spans="1:8" ht="15.6">
      <c r="A328" s="384" t="s">
        <v>161</v>
      </c>
      <c r="B328" s="360" t="s">
        <v>85</v>
      </c>
      <c r="C328" s="360" t="s">
        <v>74</v>
      </c>
      <c r="D328" s="44" t="s">
        <v>38</v>
      </c>
      <c r="E328" s="360" t="s">
        <v>81</v>
      </c>
      <c r="F328" s="361">
        <v>21</v>
      </c>
      <c r="G328" s="2"/>
      <c r="H328" s="778"/>
    </row>
    <row r="329" spans="1:8" ht="15.6">
      <c r="A329" s="384" t="s">
        <v>161</v>
      </c>
      <c r="B329" s="360" t="s">
        <v>85</v>
      </c>
      <c r="C329" s="360" t="s">
        <v>91</v>
      </c>
      <c r="D329" s="44" t="s">
        <v>26</v>
      </c>
      <c r="E329" s="360" t="s">
        <v>70</v>
      </c>
      <c r="F329" s="361">
        <f>SUM(64.19,71.63,47,57,57.79,41.47,43-57.79)</f>
        <v>324.29000000000002</v>
      </c>
      <c r="G329" s="2"/>
      <c r="H329" s="778"/>
    </row>
    <row r="330" spans="1:8" ht="15.6">
      <c r="A330" s="384" t="s">
        <v>161</v>
      </c>
      <c r="B330" s="360" t="s">
        <v>85</v>
      </c>
      <c r="C330" s="360" t="s">
        <v>86</v>
      </c>
      <c r="D330" s="44" t="s">
        <v>33</v>
      </c>
      <c r="E330" s="360" t="s">
        <v>70</v>
      </c>
      <c r="F330" s="361">
        <v>46.35</v>
      </c>
      <c r="G330" s="2"/>
      <c r="H330" s="778"/>
    </row>
    <row r="331" spans="1:8" ht="15.6">
      <c r="A331" s="384" t="s">
        <v>161</v>
      </c>
      <c r="B331" s="360" t="s">
        <v>85</v>
      </c>
      <c r="C331" s="360" t="s">
        <v>166</v>
      </c>
      <c r="D331" s="44" t="s">
        <v>35</v>
      </c>
      <c r="E331" s="360" t="s">
        <v>70</v>
      </c>
      <c r="F331" s="361">
        <v>12.22</v>
      </c>
      <c r="G331" s="2"/>
      <c r="H331" s="778"/>
    </row>
    <row r="332" spans="1:8" ht="15.6">
      <c r="A332" s="384" t="s">
        <v>161</v>
      </c>
      <c r="B332" s="360" t="s">
        <v>85</v>
      </c>
      <c r="C332" s="360" t="s">
        <v>24</v>
      </c>
      <c r="D332" s="44" t="s">
        <v>24</v>
      </c>
      <c r="E332" s="360" t="s">
        <v>109</v>
      </c>
      <c r="F332" s="361">
        <f>SUM(15,16,16)</f>
        <v>47</v>
      </c>
      <c r="G332" s="2"/>
      <c r="H332" s="778"/>
    </row>
    <row r="333" spans="1:8" ht="15.6">
      <c r="A333" s="384" t="s">
        <v>161</v>
      </c>
      <c r="B333" s="360" t="s">
        <v>85</v>
      </c>
      <c r="C333" s="360" t="s">
        <v>167</v>
      </c>
      <c r="D333" s="44" t="s">
        <v>26</v>
      </c>
      <c r="E333" s="360" t="s">
        <v>70</v>
      </c>
      <c r="F333" s="361">
        <f>SUM(31.28,33.46,33.75,31.6)</f>
        <v>130.09</v>
      </c>
      <c r="G333" s="2"/>
      <c r="H333" s="778"/>
    </row>
    <row r="334" spans="1:8" ht="15.6">
      <c r="A334" s="384" t="s">
        <v>161</v>
      </c>
      <c r="B334" s="360" t="s">
        <v>85</v>
      </c>
      <c r="C334" s="360" t="s">
        <v>168</v>
      </c>
      <c r="D334" s="44" t="s">
        <v>34</v>
      </c>
      <c r="E334" s="360" t="s">
        <v>70</v>
      </c>
      <c r="F334" s="361">
        <v>57.79</v>
      </c>
      <c r="G334" s="2"/>
      <c r="H334" s="778"/>
    </row>
    <row r="335" spans="1:8" ht="14.4">
      <c r="A335" s="140" t="s">
        <v>161</v>
      </c>
      <c r="B335" s="45" t="s">
        <v>89</v>
      </c>
      <c r="C335" s="45"/>
      <c r="D335" s="47"/>
      <c r="E335" s="47"/>
      <c r="F335" s="48">
        <f>SUBTOTAL(9,F325:F334)</f>
        <v>984.74</v>
      </c>
      <c r="G335" s="50">
        <f>SUBTOTAL(9,G325:G334)</f>
        <v>0</v>
      </c>
      <c r="H335" s="51">
        <f>SUBTOTAL(9,H325:H334)</f>
        <v>0</v>
      </c>
    </row>
    <row r="336" spans="1:8" ht="15.6">
      <c r="A336" s="384" t="s">
        <v>161</v>
      </c>
      <c r="B336" s="54" t="s">
        <v>522</v>
      </c>
      <c r="C336" s="806" t="s">
        <v>95</v>
      </c>
      <c r="D336" s="44" t="s">
        <v>39</v>
      </c>
      <c r="E336" s="55"/>
      <c r="F336" s="55"/>
      <c r="G336" s="2"/>
      <c r="H336" s="778"/>
    </row>
    <row r="337" spans="1:8" ht="14.4">
      <c r="A337" s="140" t="s">
        <v>161</v>
      </c>
      <c r="B337" s="172" t="s">
        <v>96</v>
      </c>
      <c r="C337" s="45"/>
      <c r="D337" s="47"/>
      <c r="E337" s="47"/>
      <c r="F337" s="48"/>
      <c r="G337" s="50">
        <f>SUBTOTAL(9,G336:G336)</f>
        <v>0</v>
      </c>
      <c r="H337" s="51">
        <f>SUBTOTAL(9,H336:H336)</f>
        <v>0</v>
      </c>
    </row>
    <row r="338" spans="1:8" ht="15.6">
      <c r="A338" s="384" t="s">
        <v>161</v>
      </c>
      <c r="B338" s="54" t="s">
        <v>97</v>
      </c>
      <c r="C338" s="54"/>
      <c r="D338" s="44" t="s">
        <v>39</v>
      </c>
      <c r="E338" s="55"/>
      <c r="F338" s="55"/>
      <c r="G338" s="2"/>
      <c r="H338" s="778"/>
    </row>
    <row r="339" spans="1:8" ht="14.4">
      <c r="A339" s="140" t="s">
        <v>161</v>
      </c>
      <c r="B339" s="172" t="s">
        <v>98</v>
      </c>
      <c r="C339" s="45"/>
      <c r="D339" s="47"/>
      <c r="E339" s="47"/>
      <c r="F339" s="48"/>
      <c r="G339" s="50">
        <f>SUBTOTAL(9,G338:G338)</f>
        <v>0</v>
      </c>
      <c r="H339" s="51">
        <f>SUBTOTAL(9,H338:H338)</f>
        <v>0</v>
      </c>
    </row>
    <row r="340" spans="1:8" ht="15.6">
      <c r="A340" s="389" t="s">
        <v>169</v>
      </c>
      <c r="B340" s="54" t="s">
        <v>99</v>
      </c>
      <c r="C340" s="44"/>
      <c r="D340" s="44" t="s">
        <v>22</v>
      </c>
      <c r="E340" s="55"/>
      <c r="F340" s="323">
        <v>3</v>
      </c>
      <c r="G340" s="2"/>
      <c r="H340" s="778"/>
    </row>
    <row r="341" spans="1:8" ht="14.4">
      <c r="A341" s="140" t="s">
        <v>161</v>
      </c>
      <c r="B341" s="172" t="s">
        <v>100</v>
      </c>
      <c r="C341" s="45"/>
      <c r="D341" s="47"/>
      <c r="E341" s="47"/>
      <c r="F341" s="48"/>
      <c r="G341" s="50">
        <f>SUBTOTAL(9,G340:G340)</f>
        <v>0</v>
      </c>
      <c r="H341" s="51">
        <f>SUBTOTAL(9,H340:H340)</f>
        <v>0</v>
      </c>
    </row>
    <row r="342" spans="1:8" ht="33.6" customHeight="1">
      <c r="A342" s="385" t="s">
        <v>170</v>
      </c>
      <c r="B342" s="386" t="s">
        <v>102</v>
      </c>
      <c r="C342" s="386"/>
      <c r="D342" s="387"/>
      <c r="E342" s="387"/>
      <c r="F342" s="387">
        <f>SUBTOTAL(9,F307:F335)</f>
        <v>2880.09</v>
      </c>
      <c r="G342" s="57">
        <f>SUBTOTAL(9,G307:G341)</f>
        <v>0</v>
      </c>
      <c r="H342" s="388">
        <f>SUBTOTAL(9,H307:H341)</f>
        <v>0</v>
      </c>
    </row>
    <row r="343" spans="1:8" ht="15.6">
      <c r="A343" s="390" t="s">
        <v>171</v>
      </c>
      <c r="B343" s="53" t="s">
        <v>63</v>
      </c>
      <c r="C343" s="360" t="s">
        <v>76</v>
      </c>
      <c r="D343" s="44" t="s">
        <v>28</v>
      </c>
      <c r="E343" s="360" t="s">
        <v>70</v>
      </c>
      <c r="F343" s="361">
        <v>164</v>
      </c>
      <c r="G343" s="2"/>
      <c r="H343" s="778"/>
    </row>
    <row r="344" spans="1:8" ht="15.6">
      <c r="A344" s="390" t="s">
        <v>171</v>
      </c>
      <c r="B344" s="53" t="s">
        <v>63</v>
      </c>
      <c r="C344" s="360" t="s">
        <v>172</v>
      </c>
      <c r="D344" s="44" t="s">
        <v>35</v>
      </c>
      <c r="E344" s="360" t="s">
        <v>70</v>
      </c>
      <c r="F344" s="361">
        <v>12</v>
      </c>
      <c r="G344" s="2"/>
      <c r="H344" s="778"/>
    </row>
    <row r="345" spans="1:8" ht="15.6">
      <c r="A345" s="390" t="s">
        <v>171</v>
      </c>
      <c r="B345" s="53" t="s">
        <v>63</v>
      </c>
      <c r="C345" s="360" t="s">
        <v>24</v>
      </c>
      <c r="D345" s="44" t="s">
        <v>24</v>
      </c>
      <c r="E345" s="360" t="s">
        <v>70</v>
      </c>
      <c r="F345" s="361">
        <v>19</v>
      </c>
      <c r="G345" s="2"/>
      <c r="H345" s="778"/>
    </row>
    <row r="346" spans="1:8" ht="14.4">
      <c r="A346" s="140" t="s">
        <v>148</v>
      </c>
      <c r="B346" s="45" t="s">
        <v>68</v>
      </c>
      <c r="C346" s="45"/>
      <c r="D346" s="47"/>
      <c r="E346" s="47"/>
      <c r="F346" s="48">
        <f>SUBTOTAL(9,F343:F345)</f>
        <v>195</v>
      </c>
      <c r="G346" s="50">
        <f>SUBTOTAL(9,G343:G345)</f>
        <v>0</v>
      </c>
      <c r="H346" s="51">
        <f>SUBTOTAL(9,H343:H345)</f>
        <v>0</v>
      </c>
    </row>
    <row r="347" spans="1:8" ht="15.6">
      <c r="A347" s="390" t="s">
        <v>171</v>
      </c>
      <c r="B347" s="53" t="s">
        <v>69</v>
      </c>
      <c r="C347" s="360" t="s">
        <v>173</v>
      </c>
      <c r="D347" s="44" t="s">
        <v>21</v>
      </c>
      <c r="E347" s="360" t="s">
        <v>70</v>
      </c>
      <c r="F347" s="361">
        <v>168</v>
      </c>
      <c r="G347" s="2"/>
      <c r="H347" s="778"/>
    </row>
    <row r="348" spans="1:8" ht="15.6">
      <c r="A348" s="390" t="s">
        <v>171</v>
      </c>
      <c r="B348" s="53" t="s">
        <v>69</v>
      </c>
      <c r="C348" s="362" t="s">
        <v>174</v>
      </c>
      <c r="D348" s="44" t="s">
        <v>29</v>
      </c>
      <c r="E348" s="360" t="s">
        <v>70</v>
      </c>
      <c r="F348" s="361">
        <v>116</v>
      </c>
      <c r="G348" s="2"/>
      <c r="H348" s="778"/>
    </row>
    <row r="349" spans="1:8" ht="15.6">
      <c r="A349" s="390" t="s">
        <v>171</v>
      </c>
      <c r="B349" s="53" t="s">
        <v>69</v>
      </c>
      <c r="C349" s="360" t="s">
        <v>175</v>
      </c>
      <c r="D349" s="44" t="s">
        <v>22</v>
      </c>
      <c r="E349" s="360" t="s">
        <v>70</v>
      </c>
      <c r="F349" s="361">
        <v>216</v>
      </c>
      <c r="G349" s="2"/>
      <c r="H349" s="778"/>
    </row>
    <row r="350" spans="1:8" ht="15.6">
      <c r="A350" s="390" t="s">
        <v>171</v>
      </c>
      <c r="B350" s="53" t="s">
        <v>69</v>
      </c>
      <c r="C350" s="360" t="s">
        <v>74</v>
      </c>
      <c r="D350" s="44" t="s">
        <v>38</v>
      </c>
      <c r="E350" s="360" t="s">
        <v>70</v>
      </c>
      <c r="F350" s="361">
        <v>8</v>
      </c>
      <c r="G350" s="2"/>
      <c r="H350" s="778"/>
    </row>
    <row r="351" spans="1:8" ht="15.6">
      <c r="A351" s="390" t="s">
        <v>171</v>
      </c>
      <c r="B351" s="53" t="s">
        <v>69</v>
      </c>
      <c r="C351" s="360" t="s">
        <v>176</v>
      </c>
      <c r="D351" s="44" t="s">
        <v>38</v>
      </c>
      <c r="E351" s="360" t="s">
        <v>70</v>
      </c>
      <c r="F351" s="361">
        <v>8</v>
      </c>
      <c r="G351" s="2"/>
      <c r="H351" s="778"/>
    </row>
    <row r="352" spans="1:8" ht="15.6">
      <c r="A352" s="390" t="s">
        <v>171</v>
      </c>
      <c r="B352" s="53" t="s">
        <v>69</v>
      </c>
      <c r="C352" s="360" t="s">
        <v>177</v>
      </c>
      <c r="D352" s="44" t="s">
        <v>34</v>
      </c>
      <c r="E352" s="360" t="s">
        <v>70</v>
      </c>
      <c r="F352" s="361">
        <f>SUM(65,14)</f>
        <v>79</v>
      </c>
      <c r="G352" s="2"/>
      <c r="H352" s="778"/>
    </row>
    <row r="353" spans="1:8" ht="15.6">
      <c r="A353" s="390" t="s">
        <v>171</v>
      </c>
      <c r="B353" s="53" t="s">
        <v>69</v>
      </c>
      <c r="C353" s="360" t="s">
        <v>156</v>
      </c>
      <c r="D353" s="44" t="s">
        <v>35</v>
      </c>
      <c r="E353" s="360" t="s">
        <v>70</v>
      </c>
      <c r="F353" s="361">
        <v>8.4</v>
      </c>
      <c r="G353" s="2"/>
      <c r="H353" s="778"/>
    </row>
    <row r="354" spans="1:8" ht="15.6">
      <c r="A354" s="390" t="s">
        <v>171</v>
      </c>
      <c r="B354" s="53" t="s">
        <v>69</v>
      </c>
      <c r="C354" s="360" t="s">
        <v>24</v>
      </c>
      <c r="D354" s="44" t="s">
        <v>24</v>
      </c>
      <c r="E354" s="360" t="s">
        <v>70</v>
      </c>
      <c r="F354" s="361">
        <f>SUM(25,22,24)</f>
        <v>71</v>
      </c>
      <c r="G354" s="2"/>
      <c r="H354" s="778"/>
    </row>
    <row r="355" spans="1:8" ht="15.6">
      <c r="A355" s="390" t="s">
        <v>171</v>
      </c>
      <c r="B355" s="53" t="s">
        <v>69</v>
      </c>
      <c r="C355" s="360" t="s">
        <v>519</v>
      </c>
      <c r="D355" s="44" t="s">
        <v>25</v>
      </c>
      <c r="E355" s="360" t="s">
        <v>70</v>
      </c>
      <c r="F355" s="361">
        <v>5</v>
      </c>
      <c r="G355" s="2"/>
      <c r="H355" s="778"/>
    </row>
    <row r="356" spans="1:8" ht="15.6">
      <c r="A356" s="390" t="s">
        <v>171</v>
      </c>
      <c r="B356" s="53" t="s">
        <v>69</v>
      </c>
      <c r="C356" s="360" t="s">
        <v>178</v>
      </c>
      <c r="D356" s="44" t="s">
        <v>25</v>
      </c>
      <c r="E356" s="360" t="s">
        <v>70</v>
      </c>
      <c r="F356" s="361">
        <v>2</v>
      </c>
      <c r="G356" s="2"/>
      <c r="H356" s="778"/>
    </row>
    <row r="357" spans="1:8" ht="14.4">
      <c r="A357" s="140" t="s">
        <v>148</v>
      </c>
      <c r="B357" s="45" t="s">
        <v>82</v>
      </c>
      <c r="C357" s="804"/>
      <c r="D357" s="47"/>
      <c r="E357" s="47"/>
      <c r="F357" s="48">
        <f>SUBTOTAL(9,F347:F356)</f>
        <v>681.4</v>
      </c>
      <c r="G357" s="50">
        <f>SUBTOTAL(9,G347:G356)</f>
        <v>0</v>
      </c>
      <c r="H357" s="51">
        <f>SUBTOTAL(9,H347:H356)</f>
        <v>0</v>
      </c>
    </row>
    <row r="358" spans="1:8" ht="15.6">
      <c r="A358" s="390" t="s">
        <v>171</v>
      </c>
      <c r="B358" s="53" t="s">
        <v>179</v>
      </c>
      <c r="C358" s="360" t="s">
        <v>72</v>
      </c>
      <c r="D358" s="44" t="s">
        <v>22</v>
      </c>
      <c r="E358" s="360" t="s">
        <v>70</v>
      </c>
      <c r="F358" s="361">
        <v>113</v>
      </c>
      <c r="G358" s="2"/>
      <c r="H358" s="778"/>
    </row>
    <row r="359" spans="1:8" ht="15.6">
      <c r="A359" s="390" t="s">
        <v>171</v>
      </c>
      <c r="B359" s="53" t="s">
        <v>179</v>
      </c>
      <c r="C359" s="360" t="s">
        <v>75</v>
      </c>
      <c r="D359" s="44" t="s">
        <v>38</v>
      </c>
      <c r="E359" s="360" t="s">
        <v>70</v>
      </c>
      <c r="F359" s="361">
        <v>20</v>
      </c>
      <c r="G359" s="2"/>
      <c r="H359" s="778"/>
    </row>
    <row r="360" spans="1:8" ht="15.6">
      <c r="A360" s="390" t="s">
        <v>171</v>
      </c>
      <c r="B360" s="53" t="s">
        <v>179</v>
      </c>
      <c r="C360" s="360" t="s">
        <v>91</v>
      </c>
      <c r="D360" s="44" t="s">
        <v>26</v>
      </c>
      <c r="E360" s="360" t="s">
        <v>70</v>
      </c>
      <c r="F360" s="361">
        <f>SUM(125)</f>
        <v>125</v>
      </c>
      <c r="G360" s="2"/>
      <c r="H360" s="778"/>
    </row>
    <row r="361" spans="1:8" ht="15.6">
      <c r="A361" s="390" t="s">
        <v>171</v>
      </c>
      <c r="B361" s="53" t="s">
        <v>179</v>
      </c>
      <c r="C361" s="360" t="s">
        <v>156</v>
      </c>
      <c r="D361" s="44" t="s">
        <v>35</v>
      </c>
      <c r="E361" s="360" t="s">
        <v>70</v>
      </c>
      <c r="F361" s="361">
        <f>SUM(10)</f>
        <v>10</v>
      </c>
      <c r="G361" s="2"/>
      <c r="H361" s="778"/>
    </row>
    <row r="362" spans="1:8" ht="15.6">
      <c r="A362" s="390" t="s">
        <v>171</v>
      </c>
      <c r="B362" s="53" t="s">
        <v>179</v>
      </c>
      <c r="C362" s="360" t="s">
        <v>24</v>
      </c>
      <c r="D362" s="44" t="s">
        <v>24</v>
      </c>
      <c r="E362" s="360" t="s">
        <v>70</v>
      </c>
      <c r="F362" s="361">
        <v>48</v>
      </c>
      <c r="G362" s="2"/>
      <c r="H362" s="778"/>
    </row>
    <row r="363" spans="1:8" ht="15.6">
      <c r="A363" s="390" t="s">
        <v>171</v>
      </c>
      <c r="B363" s="53" t="s">
        <v>179</v>
      </c>
      <c r="C363" s="360" t="s">
        <v>180</v>
      </c>
      <c r="D363" s="44" t="s">
        <v>35</v>
      </c>
      <c r="E363" s="360" t="s">
        <v>70</v>
      </c>
      <c r="F363" s="361">
        <v>9</v>
      </c>
      <c r="G363" s="2"/>
      <c r="H363" s="778"/>
    </row>
    <row r="364" spans="1:8" ht="14.4">
      <c r="A364" s="140" t="s">
        <v>148</v>
      </c>
      <c r="B364" s="45" t="s">
        <v>84</v>
      </c>
      <c r="C364" s="45"/>
      <c r="D364" s="47"/>
      <c r="E364" s="47"/>
      <c r="F364" s="48">
        <f>SUBTOTAL(9,F358:F363)</f>
        <v>325</v>
      </c>
      <c r="G364" s="50">
        <f>SUBTOTAL(9,G358:G363)</f>
        <v>0</v>
      </c>
      <c r="H364" s="51">
        <f>SUBTOTAL(9,H358:H363)</f>
        <v>0</v>
      </c>
    </row>
    <row r="365" spans="1:8" ht="15.6">
      <c r="A365" s="390" t="s">
        <v>171</v>
      </c>
      <c r="B365" s="53" t="s">
        <v>83</v>
      </c>
      <c r="C365" s="360" t="s">
        <v>72</v>
      </c>
      <c r="D365" s="44" t="s">
        <v>22</v>
      </c>
      <c r="E365" s="360" t="s">
        <v>70</v>
      </c>
      <c r="F365" s="361">
        <v>111</v>
      </c>
      <c r="G365" s="2"/>
      <c r="H365" s="778"/>
    </row>
    <row r="366" spans="1:8" ht="15.6">
      <c r="A366" s="390" t="s">
        <v>171</v>
      </c>
      <c r="B366" s="53" t="s">
        <v>83</v>
      </c>
      <c r="C366" s="360" t="s">
        <v>165</v>
      </c>
      <c r="D366" s="44" t="s">
        <v>34</v>
      </c>
      <c r="E366" s="360" t="s">
        <v>70</v>
      </c>
      <c r="F366" s="361">
        <v>29</v>
      </c>
      <c r="G366" s="2"/>
      <c r="H366" s="778"/>
    </row>
    <row r="367" spans="1:8" ht="15.6">
      <c r="A367" s="390" t="s">
        <v>171</v>
      </c>
      <c r="B367" s="53" t="s">
        <v>83</v>
      </c>
      <c r="C367" s="360" t="s">
        <v>75</v>
      </c>
      <c r="D367" s="44" t="s">
        <v>38</v>
      </c>
      <c r="E367" s="360" t="s">
        <v>81</v>
      </c>
      <c r="F367" s="361">
        <v>34</v>
      </c>
      <c r="G367" s="2"/>
      <c r="H367" s="778"/>
    </row>
    <row r="368" spans="1:8" ht="15.6">
      <c r="A368" s="390" t="s">
        <v>171</v>
      </c>
      <c r="B368" s="53" t="s">
        <v>83</v>
      </c>
      <c r="C368" s="360" t="s">
        <v>91</v>
      </c>
      <c r="D368" s="44" t="s">
        <v>26</v>
      </c>
      <c r="E368" s="360" t="s">
        <v>70</v>
      </c>
      <c r="F368" s="361">
        <f>SUM(21,65)</f>
        <v>86</v>
      </c>
      <c r="G368" s="2"/>
      <c r="H368" s="778"/>
    </row>
    <row r="369" spans="1:8" ht="15.6">
      <c r="A369" s="390" t="s">
        <v>171</v>
      </c>
      <c r="B369" s="53" t="s">
        <v>83</v>
      </c>
      <c r="C369" s="362" t="s">
        <v>181</v>
      </c>
      <c r="D369" s="44" t="s">
        <v>29</v>
      </c>
      <c r="E369" s="360" t="s">
        <v>70</v>
      </c>
      <c r="F369" s="361">
        <v>170.32</v>
      </c>
      <c r="G369" s="2"/>
      <c r="H369" s="778"/>
    </row>
    <row r="370" spans="1:8" ht="15.6">
      <c r="A370" s="390" t="s">
        <v>171</v>
      </c>
      <c r="B370" s="53" t="s">
        <v>83</v>
      </c>
      <c r="C370" s="360" t="s">
        <v>24</v>
      </c>
      <c r="D370" s="44" t="s">
        <v>24</v>
      </c>
      <c r="E370" s="360" t="s">
        <v>70</v>
      </c>
      <c r="F370" s="361">
        <v>48</v>
      </c>
      <c r="G370" s="2"/>
      <c r="H370" s="778"/>
    </row>
    <row r="371" spans="1:8" ht="14.4">
      <c r="A371" s="140" t="s">
        <v>148</v>
      </c>
      <c r="B371" s="45" t="s">
        <v>84</v>
      </c>
      <c r="C371" s="45"/>
      <c r="D371" s="47"/>
      <c r="E371" s="47"/>
      <c r="F371" s="48">
        <f>SUBTOTAL(9,F365:F370)</f>
        <v>478.32</v>
      </c>
      <c r="G371" s="50">
        <f>SUBTOTAL(9,G365:G370)</f>
        <v>0</v>
      </c>
      <c r="H371" s="51">
        <f>SUBTOTAL(9,H365:H370)</f>
        <v>0</v>
      </c>
    </row>
    <row r="372" spans="1:8" ht="15.6">
      <c r="A372" s="390" t="s">
        <v>171</v>
      </c>
      <c r="B372" s="53" t="s">
        <v>85</v>
      </c>
      <c r="C372" s="360" t="s">
        <v>72</v>
      </c>
      <c r="D372" s="44" t="s">
        <v>22</v>
      </c>
      <c r="E372" s="360" t="s">
        <v>70</v>
      </c>
      <c r="F372" s="361">
        <v>97</v>
      </c>
      <c r="G372" s="2"/>
      <c r="H372" s="778"/>
    </row>
    <row r="373" spans="1:8" ht="15.6">
      <c r="A373" s="390" t="s">
        <v>171</v>
      </c>
      <c r="B373" s="53" t="s">
        <v>85</v>
      </c>
      <c r="C373" s="360" t="s">
        <v>75</v>
      </c>
      <c r="D373" s="44" t="s">
        <v>38</v>
      </c>
      <c r="E373" s="360" t="s">
        <v>81</v>
      </c>
      <c r="F373" s="361">
        <v>34</v>
      </c>
      <c r="G373" s="2"/>
      <c r="H373" s="778"/>
    </row>
    <row r="374" spans="1:8" ht="15.6">
      <c r="A374" s="390" t="s">
        <v>171</v>
      </c>
      <c r="B374" s="53" t="s">
        <v>85</v>
      </c>
      <c r="C374" s="360" t="s">
        <v>91</v>
      </c>
      <c r="D374" s="44" t="s">
        <v>26</v>
      </c>
      <c r="E374" s="360" t="s">
        <v>70</v>
      </c>
      <c r="F374" s="361">
        <f>SUM(65,81,91,64)</f>
        <v>301</v>
      </c>
      <c r="G374" s="2"/>
      <c r="H374" s="778"/>
    </row>
    <row r="375" spans="1:8" ht="15.6">
      <c r="A375" s="390" t="s">
        <v>171</v>
      </c>
      <c r="B375" s="53" t="s">
        <v>85</v>
      </c>
      <c r="C375" s="360" t="s">
        <v>24</v>
      </c>
      <c r="D375" s="44" t="s">
        <v>24</v>
      </c>
      <c r="E375" s="360" t="s">
        <v>70</v>
      </c>
      <c r="F375" s="361">
        <v>48</v>
      </c>
      <c r="G375" s="2"/>
      <c r="H375" s="778"/>
    </row>
    <row r="376" spans="1:8" ht="14.4">
      <c r="A376" s="140" t="s">
        <v>148</v>
      </c>
      <c r="B376" s="45" t="s">
        <v>89</v>
      </c>
      <c r="C376" s="45"/>
      <c r="D376" s="47"/>
      <c r="E376" s="47"/>
      <c r="F376" s="48">
        <f>SUBTOTAL(9,F372:F375)</f>
        <v>480</v>
      </c>
      <c r="G376" s="50">
        <f>SUBTOTAL(9,G372:G375)</f>
        <v>0</v>
      </c>
      <c r="H376" s="51">
        <f>SUBTOTAL(9,H372:H375)</f>
        <v>0</v>
      </c>
    </row>
    <row r="377" spans="1:8" ht="15.6">
      <c r="A377" s="390" t="s">
        <v>171</v>
      </c>
      <c r="B377" s="53" t="s">
        <v>90</v>
      </c>
      <c r="C377" s="360" t="s">
        <v>72</v>
      </c>
      <c r="D377" s="44" t="s">
        <v>22</v>
      </c>
      <c r="E377" s="360" t="s">
        <v>70</v>
      </c>
      <c r="F377" s="361">
        <v>97</v>
      </c>
      <c r="G377" s="2"/>
      <c r="H377" s="778"/>
    </row>
    <row r="378" spans="1:8" ht="15.6">
      <c r="A378" s="390" t="s">
        <v>171</v>
      </c>
      <c r="B378" s="53" t="s">
        <v>90</v>
      </c>
      <c r="C378" s="360" t="s">
        <v>73</v>
      </c>
      <c r="D378" s="44" t="s">
        <v>34</v>
      </c>
      <c r="E378" s="360" t="s">
        <v>70</v>
      </c>
      <c r="F378" s="361">
        <v>20</v>
      </c>
      <c r="G378" s="2"/>
      <c r="H378" s="778"/>
    </row>
    <row r="379" spans="1:8" ht="15.6">
      <c r="A379" s="390" t="s">
        <v>171</v>
      </c>
      <c r="B379" s="53" t="s">
        <v>90</v>
      </c>
      <c r="C379" s="360" t="s">
        <v>91</v>
      </c>
      <c r="D379" s="44" t="s">
        <v>26</v>
      </c>
      <c r="E379" s="360" t="s">
        <v>70</v>
      </c>
      <c r="F379" s="361">
        <v>278</v>
      </c>
      <c r="G379" s="2"/>
      <c r="H379" s="778"/>
    </row>
    <row r="380" spans="1:8" ht="15.6">
      <c r="A380" s="390" t="s">
        <v>171</v>
      </c>
      <c r="B380" s="53" t="s">
        <v>90</v>
      </c>
      <c r="C380" s="360" t="s">
        <v>75</v>
      </c>
      <c r="D380" s="44" t="s">
        <v>38</v>
      </c>
      <c r="E380" s="360" t="s">
        <v>81</v>
      </c>
      <c r="F380" s="361">
        <v>34</v>
      </c>
      <c r="G380" s="2"/>
      <c r="H380" s="778"/>
    </row>
    <row r="381" spans="1:8" ht="15.6">
      <c r="A381" s="390" t="s">
        <v>171</v>
      </c>
      <c r="B381" s="53" t="s">
        <v>90</v>
      </c>
      <c r="C381" s="360" t="s">
        <v>24</v>
      </c>
      <c r="D381" s="44" t="s">
        <v>24</v>
      </c>
      <c r="E381" s="360" t="s">
        <v>70</v>
      </c>
      <c r="F381" s="361">
        <v>48</v>
      </c>
      <c r="G381" s="2"/>
      <c r="H381" s="778"/>
    </row>
    <row r="382" spans="1:8" ht="14.4">
      <c r="A382" s="140" t="s">
        <v>148</v>
      </c>
      <c r="B382" s="45" t="s">
        <v>92</v>
      </c>
      <c r="C382" s="45"/>
      <c r="D382" s="47"/>
      <c r="E382" s="47"/>
      <c r="F382" s="48">
        <f>SUBTOTAL(9,F377:F381)</f>
        <v>477</v>
      </c>
      <c r="G382" s="50">
        <f>SUBTOTAL(9,G377:G381)</f>
        <v>0</v>
      </c>
      <c r="H382" s="51">
        <f>SUBTOTAL(9,H377:H381)</f>
        <v>0</v>
      </c>
    </row>
    <row r="383" spans="1:8" ht="15.6">
      <c r="A383" s="390" t="s">
        <v>171</v>
      </c>
      <c r="B383" s="53" t="s">
        <v>93</v>
      </c>
      <c r="C383" s="360" t="s">
        <v>72</v>
      </c>
      <c r="D383" s="44" t="s">
        <v>22</v>
      </c>
      <c r="E383" s="360" t="s">
        <v>70</v>
      </c>
      <c r="F383" s="361">
        <v>93</v>
      </c>
      <c r="G383" s="2"/>
      <c r="H383" s="778"/>
    </row>
    <row r="384" spans="1:8" ht="15.6">
      <c r="A384" s="390" t="s">
        <v>171</v>
      </c>
      <c r="B384" s="53" t="s">
        <v>93</v>
      </c>
      <c r="C384" s="360" t="s">
        <v>75</v>
      </c>
      <c r="D384" s="44" t="s">
        <v>38</v>
      </c>
      <c r="E384" s="360" t="s">
        <v>81</v>
      </c>
      <c r="F384" s="361">
        <v>34</v>
      </c>
      <c r="G384" s="2"/>
      <c r="H384" s="778"/>
    </row>
    <row r="385" spans="1:8" ht="15.6">
      <c r="A385" s="390" t="s">
        <v>171</v>
      </c>
      <c r="B385" s="53" t="s">
        <v>93</v>
      </c>
      <c r="C385" s="360" t="s">
        <v>131</v>
      </c>
      <c r="D385" s="44" t="s">
        <v>26</v>
      </c>
      <c r="E385" s="360" t="s">
        <v>70</v>
      </c>
      <c r="F385" s="361">
        <f>SUM(65,37,47,41,38,20)</f>
        <v>248</v>
      </c>
      <c r="G385" s="2"/>
      <c r="H385" s="778"/>
    </row>
    <row r="386" spans="1:8" ht="15.6">
      <c r="A386" s="390" t="s">
        <v>171</v>
      </c>
      <c r="B386" s="53" t="s">
        <v>93</v>
      </c>
      <c r="C386" s="362" t="s">
        <v>182</v>
      </c>
      <c r="D386" s="44" t="s">
        <v>26</v>
      </c>
      <c r="E386" s="360" t="s">
        <v>70</v>
      </c>
      <c r="F386" s="361">
        <v>36</v>
      </c>
      <c r="G386" s="2"/>
      <c r="H386" s="778"/>
    </row>
    <row r="387" spans="1:8" ht="15.6">
      <c r="A387" s="390" t="s">
        <v>171</v>
      </c>
      <c r="B387" s="53" t="s">
        <v>93</v>
      </c>
      <c r="C387" s="360" t="s">
        <v>24</v>
      </c>
      <c r="D387" s="44" t="s">
        <v>24</v>
      </c>
      <c r="E387" s="360" t="s">
        <v>70</v>
      </c>
      <c r="F387" s="361">
        <v>48</v>
      </c>
      <c r="G387" s="2"/>
      <c r="H387" s="778"/>
    </row>
    <row r="388" spans="1:8" ht="15.6">
      <c r="A388" s="390" t="s">
        <v>171</v>
      </c>
      <c r="B388" s="53" t="s">
        <v>93</v>
      </c>
      <c r="C388" s="360" t="s">
        <v>183</v>
      </c>
      <c r="D388" s="44" t="s">
        <v>35</v>
      </c>
      <c r="E388" s="360" t="s">
        <v>70</v>
      </c>
      <c r="F388" s="361">
        <v>19</v>
      </c>
      <c r="G388" s="2"/>
      <c r="H388" s="778"/>
    </row>
    <row r="389" spans="1:8" ht="14.4">
      <c r="A389" s="140" t="s">
        <v>148</v>
      </c>
      <c r="B389" s="45" t="s">
        <v>113</v>
      </c>
      <c r="C389" s="45"/>
      <c r="D389" s="47"/>
      <c r="E389" s="47"/>
      <c r="F389" s="48">
        <f>SUBTOTAL(9,F383:F388)</f>
        <v>478</v>
      </c>
      <c r="G389" s="50">
        <f>SUBTOTAL(9,G383:G388)</f>
        <v>0</v>
      </c>
      <c r="H389" s="51">
        <f>SUBTOTAL(9,H383:H388)</f>
        <v>0</v>
      </c>
    </row>
    <row r="390" spans="1:8" ht="15.6">
      <c r="A390" s="390" t="s">
        <v>171</v>
      </c>
      <c r="B390" s="54" t="s">
        <v>522</v>
      </c>
      <c r="C390" s="806" t="s">
        <v>95</v>
      </c>
      <c r="D390" s="44" t="s">
        <v>39</v>
      </c>
      <c r="E390" s="55"/>
      <c r="F390" s="55"/>
      <c r="G390" s="2"/>
      <c r="H390" s="778"/>
    </row>
    <row r="391" spans="1:8" ht="14.4">
      <c r="A391" s="140" t="s">
        <v>148</v>
      </c>
      <c r="B391" s="172" t="s">
        <v>96</v>
      </c>
      <c r="C391" s="45"/>
      <c r="D391" s="47"/>
      <c r="E391" s="47"/>
      <c r="F391" s="48"/>
      <c r="G391" s="50">
        <f>SUBTOTAL(9,G390:G390)</f>
        <v>0</v>
      </c>
      <c r="H391" s="51">
        <f>SUBTOTAL(9,H390:H390)</f>
        <v>0</v>
      </c>
    </row>
    <row r="392" spans="1:8" ht="15.6">
      <c r="A392" s="390" t="s">
        <v>171</v>
      </c>
      <c r="B392" s="54" t="s">
        <v>97</v>
      </c>
      <c r="C392" s="54"/>
      <c r="D392" s="44" t="s">
        <v>39</v>
      </c>
      <c r="E392" s="55"/>
      <c r="F392" s="55"/>
      <c r="G392" s="2"/>
      <c r="H392" s="778"/>
    </row>
    <row r="393" spans="1:8" ht="14.4">
      <c r="A393" s="140" t="s">
        <v>148</v>
      </c>
      <c r="B393" s="172" t="s">
        <v>98</v>
      </c>
      <c r="C393" s="45"/>
      <c r="D393" s="47"/>
      <c r="E393" s="47"/>
      <c r="F393" s="48"/>
      <c r="G393" s="50">
        <f>SUBTOTAL(9,G392:G392)</f>
        <v>0</v>
      </c>
      <c r="H393" s="51">
        <f>SUBTOTAL(9,H392:H392)</f>
        <v>0</v>
      </c>
    </row>
    <row r="394" spans="1:8" ht="15.6">
      <c r="A394" s="390" t="s">
        <v>171</v>
      </c>
      <c r="B394" s="54" t="s">
        <v>99</v>
      </c>
      <c r="C394" s="44"/>
      <c r="D394" s="44" t="s">
        <v>22</v>
      </c>
      <c r="E394" s="55"/>
      <c r="F394" s="323">
        <v>2</v>
      </c>
      <c r="G394" s="2"/>
      <c r="H394" s="778"/>
    </row>
    <row r="395" spans="1:8" ht="14.4">
      <c r="A395" s="140" t="s">
        <v>148</v>
      </c>
      <c r="B395" s="172" t="s">
        <v>100</v>
      </c>
      <c r="C395" s="45"/>
      <c r="D395" s="47"/>
      <c r="E395" s="47"/>
      <c r="F395" s="48"/>
      <c r="G395" s="50">
        <f>SUBTOTAL(9,G394:G394)</f>
        <v>0</v>
      </c>
      <c r="H395" s="51">
        <f>SUBTOTAL(9,H394:H394)</f>
        <v>0</v>
      </c>
    </row>
    <row r="396" spans="1:8" ht="38.4" customHeight="1">
      <c r="A396" s="391" t="s">
        <v>184</v>
      </c>
      <c r="B396" s="392" t="s">
        <v>102</v>
      </c>
      <c r="C396" s="392"/>
      <c r="D396" s="393"/>
      <c r="E396" s="393"/>
      <c r="F396" s="393">
        <f>SUBTOTAL(9,F343:F389)</f>
        <v>3114.7200000000003</v>
      </c>
      <c r="G396" s="57">
        <f>SUBTOTAL(9,G343:G395)</f>
        <v>0</v>
      </c>
      <c r="H396" s="394">
        <f>SUBTOTAL(9,H343:H395)</f>
        <v>0</v>
      </c>
    </row>
    <row r="398" spans="1:8" ht="14.4">
      <c r="A398" s="324" t="s">
        <v>185</v>
      </c>
      <c r="B398" s="325"/>
      <c r="C398" s="326"/>
      <c r="E398" s="326"/>
      <c r="F398" s="326"/>
      <c r="G398"/>
      <c r="H398"/>
    </row>
    <row r="399" spans="1:8" ht="14.4">
      <c r="A399"/>
      <c r="B399"/>
      <c r="C399" s="327" t="s">
        <v>186</v>
      </c>
      <c r="E399" t="s">
        <v>44</v>
      </c>
      <c r="G399"/>
      <c r="H399"/>
    </row>
    <row r="400" spans="1:8" ht="14.4">
      <c r="A400"/>
      <c r="B400"/>
      <c r="C400" s="327" t="s">
        <v>187</v>
      </c>
      <c r="E400" t="s">
        <v>45</v>
      </c>
      <c r="G400"/>
      <c r="H400"/>
    </row>
    <row r="401" spans="1:8" ht="14.4">
      <c r="A401"/>
      <c r="B401"/>
      <c r="C401" s="327" t="s">
        <v>188</v>
      </c>
      <c r="E401" t="s">
        <v>46</v>
      </c>
      <c r="G401"/>
      <c r="H401"/>
    </row>
    <row r="402" spans="1:8" ht="14.4">
      <c r="A402"/>
      <c r="B402"/>
      <c r="C402" s="327" t="s">
        <v>189</v>
      </c>
      <c r="E402" t="s">
        <v>47</v>
      </c>
      <c r="G402"/>
      <c r="H402"/>
    </row>
    <row r="403" spans="1:8" ht="14.4">
      <c r="A403"/>
      <c r="B403"/>
      <c r="C403" s="327" t="s">
        <v>190</v>
      </c>
      <c r="E403" t="s">
        <v>48</v>
      </c>
      <c r="G403"/>
      <c r="H403"/>
    </row>
    <row r="404" spans="1:8" ht="14.4">
      <c r="A404"/>
      <c r="B404"/>
      <c r="C404" s="327" t="s">
        <v>115</v>
      </c>
      <c r="E404" t="s">
        <v>49</v>
      </c>
      <c r="G404"/>
      <c r="H404"/>
    </row>
    <row r="405" spans="1:8" ht="14.4">
      <c r="A405"/>
      <c r="B405"/>
      <c r="C405" s="327" t="s">
        <v>21</v>
      </c>
      <c r="E405" t="s">
        <v>50</v>
      </c>
      <c r="G405"/>
      <c r="H405"/>
    </row>
    <row r="406" spans="1:8" ht="14.4">
      <c r="A406"/>
      <c r="B406"/>
      <c r="C406" s="327" t="s">
        <v>191</v>
      </c>
      <c r="E406" t="s">
        <v>51</v>
      </c>
      <c r="G406"/>
      <c r="H406"/>
    </row>
    <row r="407" spans="1:8" ht="14.4">
      <c r="A407"/>
      <c r="B407"/>
      <c r="C407" s="327" t="s">
        <v>192</v>
      </c>
      <c r="E407" t="s">
        <v>52</v>
      </c>
      <c r="G407"/>
      <c r="H407"/>
    </row>
    <row r="408" spans="1:8" ht="14.4">
      <c r="A408"/>
      <c r="B408"/>
      <c r="C408" s="327" t="s">
        <v>193</v>
      </c>
      <c r="E408" t="s">
        <v>194</v>
      </c>
      <c r="G408"/>
      <c r="H408"/>
    </row>
    <row r="409" spans="1:8" ht="14.4">
      <c r="A409"/>
      <c r="B409"/>
      <c r="C409" s="327" t="s">
        <v>195</v>
      </c>
      <c r="E409"/>
      <c r="G409"/>
      <c r="H409"/>
    </row>
    <row r="410" spans="1:8" ht="14.4">
      <c r="A410"/>
      <c r="B410"/>
      <c r="C410" s="327" t="s">
        <v>196</v>
      </c>
      <c r="E410"/>
      <c r="G410"/>
      <c r="H410"/>
    </row>
    <row r="411" spans="1:8" ht="14.4">
      <c r="A411"/>
      <c r="B411"/>
      <c r="C411" s="327" t="s">
        <v>197</v>
      </c>
      <c r="E411"/>
      <c r="G411"/>
      <c r="H411"/>
    </row>
    <row r="412" spans="1:8" ht="14.4">
      <c r="A412"/>
      <c r="B412"/>
      <c r="C412" s="327" t="s">
        <v>64</v>
      </c>
      <c r="E412"/>
      <c r="G412"/>
      <c r="H412"/>
    </row>
    <row r="413" spans="1:8" ht="14.4">
      <c r="A413"/>
      <c r="B413"/>
      <c r="C413" s="327" t="s">
        <v>198</v>
      </c>
      <c r="E413"/>
      <c r="G413"/>
      <c r="H413"/>
    </row>
    <row r="414" spans="1:8" ht="14.4">
      <c r="A414"/>
      <c r="B414"/>
      <c r="C414" s="327" t="s">
        <v>199</v>
      </c>
      <c r="E414"/>
      <c r="G414"/>
      <c r="H414"/>
    </row>
    <row r="415" spans="1:8" ht="14.4">
      <c r="A415"/>
      <c r="B415"/>
      <c r="C415" s="327" t="s">
        <v>40</v>
      </c>
      <c r="E415"/>
      <c r="G415"/>
      <c r="H415"/>
    </row>
    <row r="416" spans="1:8" ht="14.4">
      <c r="A416"/>
      <c r="B416"/>
      <c r="C416" s="327" t="s">
        <v>200</v>
      </c>
      <c r="E416"/>
      <c r="G416"/>
      <c r="H416"/>
    </row>
    <row r="418" spans="1:2" ht="14.4">
      <c r="A418" s="58" t="s">
        <v>46</v>
      </c>
      <c r="B418" s="58"/>
    </row>
    <row r="419" spans="1:2" ht="14.4">
      <c r="A419" s="58" t="s">
        <v>201</v>
      </c>
      <c r="B419" s="58"/>
    </row>
    <row r="420" spans="1:2" ht="14.4">
      <c r="A420" s="58" t="s">
        <v>70</v>
      </c>
      <c r="B420" s="58"/>
    </row>
    <row r="421" spans="1:2" ht="14.4">
      <c r="A421" s="58" t="s">
        <v>202</v>
      </c>
      <c r="B421" s="58"/>
    </row>
    <row r="422" spans="1:2" ht="14.4">
      <c r="A422" s="58" t="s">
        <v>65</v>
      </c>
      <c r="B422" s="58"/>
    </row>
    <row r="423" spans="1:2" ht="14.4">
      <c r="A423" s="58" t="s">
        <v>67</v>
      </c>
      <c r="B423" s="58"/>
    </row>
    <row r="424" spans="1:2" ht="14.4">
      <c r="A424" s="58" t="s">
        <v>203</v>
      </c>
      <c r="B424" s="58"/>
    </row>
    <row r="425" spans="1:2" ht="14.4">
      <c r="A425" s="58" t="s">
        <v>204</v>
      </c>
      <c r="B425" s="58"/>
    </row>
    <row r="426" spans="1:2" ht="14.4">
      <c r="A426" s="58" t="s">
        <v>205</v>
      </c>
      <c r="B426" s="58"/>
    </row>
    <row r="427" spans="1:2" ht="14.4">
      <c r="A427" s="58" t="s">
        <v>109</v>
      </c>
      <c r="B427" s="58"/>
    </row>
    <row r="428" spans="1:2" ht="14.4">
      <c r="A428" s="58" t="s">
        <v>206</v>
      </c>
      <c r="B428" s="58"/>
    </row>
    <row r="429" spans="1:2" ht="14.4">
      <c r="A429" s="58" t="s">
        <v>207</v>
      </c>
      <c r="B429" s="58"/>
    </row>
    <row r="430" spans="1:2" ht="14.4">
      <c r="A430" s="58" t="s">
        <v>44</v>
      </c>
      <c r="B430" s="58"/>
    </row>
    <row r="431" spans="1:2" ht="14.4">
      <c r="A431" s="58" t="s">
        <v>45</v>
      </c>
      <c r="B431" s="58"/>
    </row>
    <row r="432" spans="1:2" ht="14.4">
      <c r="A432" s="58" t="s">
        <v>208</v>
      </c>
      <c r="B432" s="58"/>
    </row>
    <row r="433" spans="1:2" ht="14.4">
      <c r="A433" s="58" t="s">
        <v>47</v>
      </c>
      <c r="B433" s="58"/>
    </row>
    <row r="434" spans="1:2" ht="14.4">
      <c r="A434" s="58" t="s">
        <v>209</v>
      </c>
      <c r="B434" s="58"/>
    </row>
    <row r="435" spans="1:2" ht="14.4">
      <c r="A435" s="58" t="s">
        <v>210</v>
      </c>
      <c r="B435" s="58"/>
    </row>
    <row r="436" spans="1:2" ht="14.4">
      <c r="A436" s="58" t="s">
        <v>211</v>
      </c>
      <c r="B436" s="58"/>
    </row>
    <row r="437" spans="1:2" ht="14.4">
      <c r="A437" s="58" t="s">
        <v>212</v>
      </c>
      <c r="B437" s="58"/>
    </row>
    <row r="438" spans="1:2" ht="14.4">
      <c r="A438" s="58" t="s">
        <v>213</v>
      </c>
      <c r="B438" s="58"/>
    </row>
    <row r="439" spans="1:2" ht="14.4">
      <c r="A439" s="58" t="s">
        <v>214</v>
      </c>
      <c r="B439" s="58"/>
    </row>
    <row r="440" spans="1:2" ht="14.4">
      <c r="A440" s="58" t="s">
        <v>215</v>
      </c>
      <c r="B440" s="58"/>
    </row>
    <row r="441" spans="1:2" ht="14.4">
      <c r="A441" s="58" t="s">
        <v>216</v>
      </c>
      <c r="B441" s="58"/>
    </row>
    <row r="442" spans="1:2" ht="14.4">
      <c r="A442" s="58" t="s">
        <v>217</v>
      </c>
      <c r="B442" s="58"/>
    </row>
    <row r="443" spans="1:2" ht="14.4">
      <c r="A443" s="58" t="s">
        <v>218</v>
      </c>
      <c r="B443" s="58"/>
    </row>
  </sheetData>
  <sheetProtection formatColumns="0" selectLockedCells="1" sort="0" autoFilter="0" pivotTables="0"/>
  <autoFilter ref="A4:H395" xr:uid="{00000000-0009-0000-0000-000002000000}"/>
  <mergeCells count="2">
    <mergeCell ref="A2:F2"/>
    <mergeCell ref="G2:H2"/>
  </mergeCells>
  <conditionalFormatting sqref="F55">
    <cfRule type="containsBlanks" dxfId="805" priority="1418">
      <formula>LEN(TRIM(F55))=0</formula>
    </cfRule>
  </conditionalFormatting>
  <conditionalFormatting sqref="E8:E9">
    <cfRule type="containsBlanks" dxfId="804" priority="1397">
      <formula>LEN(TRIM(E8))=0</formula>
    </cfRule>
  </conditionalFormatting>
  <conditionalFormatting sqref="E5">
    <cfRule type="containsBlanks" dxfId="803" priority="1333">
      <formula>LEN(TRIM(E5))=0</formula>
    </cfRule>
  </conditionalFormatting>
  <conditionalFormatting sqref="E6">
    <cfRule type="containsBlanks" dxfId="802" priority="1332">
      <formula>LEN(TRIM(E6))=0</formula>
    </cfRule>
  </conditionalFormatting>
  <conditionalFormatting sqref="E20">
    <cfRule type="containsBlanks" dxfId="801" priority="1323">
      <formula>LEN(TRIM(E20))=0</formula>
    </cfRule>
  </conditionalFormatting>
  <conditionalFormatting sqref="E19">
    <cfRule type="containsBlanks" dxfId="800" priority="1321">
      <formula>LEN(TRIM(E19))=0</formula>
    </cfRule>
  </conditionalFormatting>
  <conditionalFormatting sqref="E18">
    <cfRule type="containsBlanks" dxfId="799" priority="1319">
      <formula>LEN(TRIM(E18))=0</formula>
    </cfRule>
  </conditionalFormatting>
  <conditionalFormatting sqref="E17">
    <cfRule type="containsBlanks" dxfId="798" priority="1317">
      <formula>LEN(TRIM(E17))=0</formula>
    </cfRule>
  </conditionalFormatting>
  <conditionalFormatting sqref="E10">
    <cfRule type="containsBlanks" dxfId="797" priority="1315">
      <formula>LEN(TRIM(E10))=0</formula>
    </cfRule>
  </conditionalFormatting>
  <conditionalFormatting sqref="E22:E23">
    <cfRule type="containsBlanks" dxfId="796" priority="1313">
      <formula>LEN(TRIM(E22))=0</formula>
    </cfRule>
  </conditionalFormatting>
  <conditionalFormatting sqref="E24">
    <cfRule type="containsBlanks" dxfId="795" priority="1297">
      <formula>LEN(TRIM(E24))=0</formula>
    </cfRule>
  </conditionalFormatting>
  <conditionalFormatting sqref="E27:E28">
    <cfRule type="containsBlanks" dxfId="794" priority="1295">
      <formula>LEN(TRIM(E27))=0</formula>
    </cfRule>
  </conditionalFormatting>
  <conditionalFormatting sqref="E33">
    <cfRule type="containsBlanks" dxfId="793" priority="1287">
      <formula>LEN(TRIM(E33))=0</formula>
    </cfRule>
  </conditionalFormatting>
  <conditionalFormatting sqref="E32">
    <cfRule type="containsBlanks" dxfId="792" priority="1285">
      <formula>LEN(TRIM(E32))=0</formula>
    </cfRule>
  </conditionalFormatting>
  <conditionalFormatting sqref="E31">
    <cfRule type="containsBlanks" dxfId="791" priority="1283">
      <formula>LEN(TRIM(E31))=0</formula>
    </cfRule>
  </conditionalFormatting>
  <conditionalFormatting sqref="E30">
    <cfRule type="containsBlanks" dxfId="790" priority="1281">
      <formula>LEN(TRIM(E30))=0</formula>
    </cfRule>
  </conditionalFormatting>
  <conditionalFormatting sqref="E29">
    <cfRule type="containsBlanks" dxfId="789" priority="1279">
      <formula>LEN(TRIM(E29))=0</formula>
    </cfRule>
  </conditionalFormatting>
  <conditionalFormatting sqref="E35:E36">
    <cfRule type="containsBlanks" dxfId="788" priority="1277">
      <formula>LEN(TRIM(E35))=0</formula>
    </cfRule>
  </conditionalFormatting>
  <conditionalFormatting sqref="E39">
    <cfRule type="containsBlanks" dxfId="787" priority="1267">
      <formula>LEN(TRIM(E39))=0</formula>
    </cfRule>
  </conditionalFormatting>
  <conditionalFormatting sqref="E38">
    <cfRule type="containsBlanks" dxfId="786" priority="1263">
      <formula>LEN(TRIM(E38))=0</formula>
    </cfRule>
  </conditionalFormatting>
  <conditionalFormatting sqref="E37">
    <cfRule type="containsBlanks" dxfId="785" priority="1261">
      <formula>LEN(TRIM(E37))=0</formula>
    </cfRule>
  </conditionalFormatting>
  <conditionalFormatting sqref="E41:E42">
    <cfRule type="containsBlanks" dxfId="784" priority="1259">
      <formula>LEN(TRIM(E41))=0</formula>
    </cfRule>
  </conditionalFormatting>
  <conditionalFormatting sqref="E48">
    <cfRule type="containsBlanks" dxfId="783" priority="1253">
      <formula>LEN(TRIM(E48))=0</formula>
    </cfRule>
  </conditionalFormatting>
  <conditionalFormatting sqref="E49">
    <cfRule type="containsBlanks" dxfId="782" priority="1255">
      <formula>LEN(TRIM(E49))=0</formula>
    </cfRule>
  </conditionalFormatting>
  <conditionalFormatting sqref="E47">
    <cfRule type="containsBlanks" dxfId="781" priority="1251">
      <formula>LEN(TRIM(E47))=0</formula>
    </cfRule>
  </conditionalFormatting>
  <conditionalFormatting sqref="E46">
    <cfRule type="containsBlanks" dxfId="780" priority="1249">
      <formula>LEN(TRIM(E46))=0</formula>
    </cfRule>
  </conditionalFormatting>
  <conditionalFormatting sqref="E45">
    <cfRule type="containsBlanks" dxfId="779" priority="1247">
      <formula>LEN(TRIM(E45))=0</formula>
    </cfRule>
  </conditionalFormatting>
  <conditionalFormatting sqref="E44">
    <cfRule type="containsBlanks" dxfId="778" priority="1245">
      <formula>LEN(TRIM(E44))=0</formula>
    </cfRule>
  </conditionalFormatting>
  <conditionalFormatting sqref="E43">
    <cfRule type="containsBlanks" dxfId="777" priority="1243">
      <formula>LEN(TRIM(E43))=0</formula>
    </cfRule>
  </conditionalFormatting>
  <conditionalFormatting sqref="E16">
    <cfRule type="containsBlanks" dxfId="776" priority="1239">
      <formula>LEN(TRIM(E16))=0</formula>
    </cfRule>
  </conditionalFormatting>
  <conditionalFormatting sqref="E15">
    <cfRule type="containsBlanks" dxfId="775" priority="1237">
      <formula>LEN(TRIM(E15))=0</formula>
    </cfRule>
  </conditionalFormatting>
  <conditionalFormatting sqref="E14">
    <cfRule type="containsBlanks" dxfId="774" priority="1235">
      <formula>LEN(TRIM(E14))=0</formula>
    </cfRule>
  </conditionalFormatting>
  <conditionalFormatting sqref="E13">
    <cfRule type="containsBlanks" dxfId="773" priority="1233">
      <formula>LEN(TRIM(E13))=0</formula>
    </cfRule>
  </conditionalFormatting>
  <conditionalFormatting sqref="E12">
    <cfRule type="containsBlanks" dxfId="772" priority="1231">
      <formula>LEN(TRIM(E12))=0</formula>
    </cfRule>
  </conditionalFormatting>
  <conditionalFormatting sqref="E11">
    <cfRule type="containsBlanks" dxfId="771" priority="1229">
      <formula>LEN(TRIM(E11))=0</formula>
    </cfRule>
  </conditionalFormatting>
  <conditionalFormatting sqref="E25">
    <cfRule type="containsBlanks" dxfId="770" priority="1217">
      <formula>LEN(TRIM(E25))=0</formula>
    </cfRule>
  </conditionalFormatting>
  <conditionalFormatting sqref="E61:E62">
    <cfRule type="containsBlanks" dxfId="769" priority="1208">
      <formula>LEN(TRIM(E61))=0</formula>
    </cfRule>
  </conditionalFormatting>
  <conditionalFormatting sqref="E58">
    <cfRule type="containsBlanks" dxfId="768" priority="1202">
      <formula>LEN(TRIM(E58))=0</formula>
    </cfRule>
  </conditionalFormatting>
  <conditionalFormatting sqref="E59">
    <cfRule type="containsBlanks" dxfId="767" priority="1201">
      <formula>LEN(TRIM(E59))=0</formula>
    </cfRule>
  </conditionalFormatting>
  <conditionalFormatting sqref="E77">
    <cfRule type="containsBlanks" dxfId="766" priority="1200">
      <formula>LEN(TRIM(E77))=0</formula>
    </cfRule>
  </conditionalFormatting>
  <conditionalFormatting sqref="E76">
    <cfRule type="containsBlanks" dxfId="765" priority="1198">
      <formula>LEN(TRIM(E76))=0</formula>
    </cfRule>
  </conditionalFormatting>
  <conditionalFormatting sqref="E75">
    <cfRule type="containsBlanks" dxfId="764" priority="1196">
      <formula>LEN(TRIM(E75))=0</formula>
    </cfRule>
  </conditionalFormatting>
  <conditionalFormatting sqref="E74">
    <cfRule type="containsBlanks" dxfId="763" priority="1194">
      <formula>LEN(TRIM(E74))=0</formula>
    </cfRule>
  </conditionalFormatting>
  <conditionalFormatting sqref="E73">
    <cfRule type="containsBlanks" dxfId="762" priority="1192">
      <formula>LEN(TRIM(E73))=0</formula>
    </cfRule>
  </conditionalFormatting>
  <conditionalFormatting sqref="E63">
    <cfRule type="containsBlanks" dxfId="761" priority="1190">
      <formula>LEN(TRIM(E63))=0</formula>
    </cfRule>
  </conditionalFormatting>
  <conditionalFormatting sqref="E79:E80">
    <cfRule type="containsBlanks" dxfId="760" priority="1188">
      <formula>LEN(TRIM(E79))=0</formula>
    </cfRule>
  </conditionalFormatting>
  <conditionalFormatting sqref="E81">
    <cfRule type="containsBlanks" dxfId="759" priority="1186">
      <formula>LEN(TRIM(E81))=0</formula>
    </cfRule>
  </conditionalFormatting>
  <conditionalFormatting sqref="E85:E86">
    <cfRule type="containsBlanks" dxfId="758" priority="1184">
      <formula>LEN(TRIM(E85))=0</formula>
    </cfRule>
  </conditionalFormatting>
  <conditionalFormatting sqref="E71">
    <cfRule type="containsBlanks" dxfId="757" priority="1045">
      <formula>LEN(TRIM(E71))=0</formula>
    </cfRule>
  </conditionalFormatting>
  <conditionalFormatting sqref="E88">
    <cfRule type="containsBlanks" dxfId="756" priority="1170">
      <formula>LEN(TRIM(E88))=0</formula>
    </cfRule>
  </conditionalFormatting>
  <conditionalFormatting sqref="E90:E91">
    <cfRule type="containsBlanks" dxfId="755" priority="1168">
      <formula>LEN(TRIM(E90))=0</formula>
    </cfRule>
  </conditionalFormatting>
  <conditionalFormatting sqref="F186">
    <cfRule type="containsBlanks" dxfId="754" priority="1041">
      <formula>LEN(TRIM(F186))=0</formula>
    </cfRule>
  </conditionalFormatting>
  <conditionalFormatting sqref="E92">
    <cfRule type="containsBlanks" dxfId="753" priority="1156">
      <formula>LEN(TRIM(E92))=0</formula>
    </cfRule>
  </conditionalFormatting>
  <conditionalFormatting sqref="E116:E117">
    <cfRule type="containsBlanks" dxfId="752" priority="1154">
      <formula>LEN(TRIM(E116))=0</formula>
    </cfRule>
  </conditionalFormatting>
  <conditionalFormatting sqref="E135">
    <cfRule type="containsBlanks" dxfId="751" priority="1022">
      <formula>LEN(TRIM(E135))=0</formula>
    </cfRule>
  </conditionalFormatting>
  <conditionalFormatting sqref="E120">
    <cfRule type="containsBlanks" dxfId="750" priority="1142">
      <formula>LEN(TRIM(E120))=0</formula>
    </cfRule>
  </conditionalFormatting>
  <conditionalFormatting sqref="E119">
    <cfRule type="containsBlanks" dxfId="749" priority="1140">
      <formula>LEN(TRIM(E119))=0</formula>
    </cfRule>
  </conditionalFormatting>
  <conditionalFormatting sqref="E118">
    <cfRule type="containsBlanks" dxfId="748" priority="1138">
      <formula>LEN(TRIM(E118))=0</formula>
    </cfRule>
  </conditionalFormatting>
  <conditionalFormatting sqref="E70">
    <cfRule type="containsBlanks" dxfId="747" priority="1136">
      <formula>LEN(TRIM(E70))=0</formula>
    </cfRule>
  </conditionalFormatting>
  <conditionalFormatting sqref="E69">
    <cfRule type="containsBlanks" dxfId="746" priority="1134">
      <formula>LEN(TRIM(E69))=0</formula>
    </cfRule>
  </conditionalFormatting>
  <conditionalFormatting sqref="E68">
    <cfRule type="containsBlanks" dxfId="745" priority="1132">
      <formula>LEN(TRIM(E68))=0</formula>
    </cfRule>
  </conditionalFormatting>
  <conditionalFormatting sqref="E67">
    <cfRule type="containsBlanks" dxfId="744" priority="1130">
      <formula>LEN(TRIM(E67))=0</formula>
    </cfRule>
  </conditionalFormatting>
  <conditionalFormatting sqref="E66">
    <cfRule type="containsBlanks" dxfId="743" priority="1128">
      <formula>LEN(TRIM(E66))=0</formula>
    </cfRule>
  </conditionalFormatting>
  <conditionalFormatting sqref="E65">
    <cfRule type="containsBlanks" dxfId="742" priority="1126">
      <formula>LEN(TRIM(E65))=0</formula>
    </cfRule>
  </conditionalFormatting>
  <conditionalFormatting sqref="E64">
    <cfRule type="containsBlanks" dxfId="741" priority="1124">
      <formula>LEN(TRIM(E64))=0</formula>
    </cfRule>
  </conditionalFormatting>
  <conditionalFormatting sqref="E174">
    <cfRule type="containsBlanks" dxfId="740" priority="875">
      <formula>LEN(TRIM(E174))=0</formula>
    </cfRule>
  </conditionalFormatting>
  <conditionalFormatting sqref="E95:E96">
    <cfRule type="containsBlanks" dxfId="739" priority="1109">
      <formula>LEN(TRIM(E95))=0</formula>
    </cfRule>
  </conditionalFormatting>
  <conditionalFormatting sqref="E140">
    <cfRule type="containsBlanks" dxfId="738" priority="984">
      <formula>LEN(TRIM(E140))=0</formula>
    </cfRule>
  </conditionalFormatting>
  <conditionalFormatting sqref="E139">
    <cfRule type="containsBlanks" dxfId="737" priority="982">
      <formula>LEN(TRIM(E139))=0</formula>
    </cfRule>
  </conditionalFormatting>
  <conditionalFormatting sqref="E138">
    <cfRule type="containsBlanks" dxfId="736" priority="980">
      <formula>LEN(TRIM(E138))=0</formula>
    </cfRule>
  </conditionalFormatting>
  <conditionalFormatting sqref="E97">
    <cfRule type="containsBlanks" dxfId="735" priority="1095">
      <formula>LEN(TRIM(E97))=0</formula>
    </cfRule>
  </conditionalFormatting>
  <conditionalFormatting sqref="E100:E101">
    <cfRule type="containsBlanks" dxfId="734" priority="1093">
      <formula>LEN(TRIM(E100))=0</formula>
    </cfRule>
  </conditionalFormatting>
  <conditionalFormatting sqref="E151">
    <cfRule type="containsBlanks" dxfId="733" priority="968">
      <formula>LEN(TRIM(E151))=0</formula>
    </cfRule>
  </conditionalFormatting>
  <conditionalFormatting sqref="E104">
    <cfRule type="containsBlanks" dxfId="732" priority="1085">
      <formula>LEN(TRIM(E104))=0</formula>
    </cfRule>
  </conditionalFormatting>
  <conditionalFormatting sqref="E103">
    <cfRule type="containsBlanks" dxfId="731" priority="1083">
      <formula>LEN(TRIM(E103))=0</formula>
    </cfRule>
  </conditionalFormatting>
  <conditionalFormatting sqref="E102">
    <cfRule type="containsBlanks" dxfId="730" priority="1081">
      <formula>LEN(TRIM(E102))=0</formula>
    </cfRule>
  </conditionalFormatting>
  <conditionalFormatting sqref="E106:E107">
    <cfRule type="containsBlanks" dxfId="729" priority="1078">
      <formula>LEN(TRIM(E106))=0</formula>
    </cfRule>
  </conditionalFormatting>
  <conditionalFormatting sqref="E198">
    <cfRule type="containsBlanks" dxfId="728" priority="836">
      <formula>LEN(TRIM(E198))=0</formula>
    </cfRule>
  </conditionalFormatting>
  <conditionalFormatting sqref="E197">
    <cfRule type="containsBlanks" dxfId="727" priority="834">
      <formula>LEN(TRIM(E197))=0</formula>
    </cfRule>
  </conditionalFormatting>
  <conditionalFormatting sqref="E196">
    <cfRule type="containsBlanks" dxfId="726" priority="832">
      <formula>LEN(TRIM(E196))=0</formula>
    </cfRule>
  </conditionalFormatting>
  <conditionalFormatting sqref="E195">
    <cfRule type="containsBlanks" dxfId="725" priority="830">
      <formula>LEN(TRIM(E195))=0</formula>
    </cfRule>
  </conditionalFormatting>
  <conditionalFormatting sqref="E109">
    <cfRule type="containsBlanks" dxfId="724" priority="1066">
      <formula>LEN(TRIM(E109))=0</formula>
    </cfRule>
  </conditionalFormatting>
  <conditionalFormatting sqref="E111:E113">
    <cfRule type="containsBlanks" dxfId="723" priority="1063">
      <formula>LEN(TRIM(E111))=0</formula>
    </cfRule>
  </conditionalFormatting>
  <conditionalFormatting sqref="E72">
    <cfRule type="containsBlanks" dxfId="722" priority="1049">
      <formula>LEN(TRIM(E72))=0</formula>
    </cfRule>
  </conditionalFormatting>
  <conditionalFormatting sqref="E145:E146">
    <cfRule type="containsBlanks" dxfId="721" priority="1020">
      <formula>LEN(TRIM(E145))=0</formula>
    </cfRule>
  </conditionalFormatting>
  <conditionalFormatting sqref="E154">
    <cfRule type="containsBlanks" dxfId="720" priority="1016">
      <formula>LEN(TRIM(E154))=0</formula>
    </cfRule>
  </conditionalFormatting>
  <conditionalFormatting sqref="E169">
    <cfRule type="containsBlanks" dxfId="719" priority="1006">
      <formula>LEN(TRIM(E169))=0</formula>
    </cfRule>
  </conditionalFormatting>
  <conditionalFormatting sqref="E129">
    <cfRule type="containsBlanks" dxfId="718" priority="1034">
      <formula>LEN(TRIM(E129))=0</formula>
    </cfRule>
  </conditionalFormatting>
  <conditionalFormatting sqref="E130">
    <cfRule type="containsBlanks" dxfId="717" priority="1033">
      <formula>LEN(TRIM(E130))=0</formula>
    </cfRule>
  </conditionalFormatting>
  <conditionalFormatting sqref="E132:E134">
    <cfRule type="containsBlanks" dxfId="716" priority="1040">
      <formula>LEN(TRIM(E132))=0</formula>
    </cfRule>
  </conditionalFormatting>
  <conditionalFormatting sqref="E150">
    <cfRule type="containsBlanks" dxfId="715" priority="1018">
      <formula>LEN(TRIM(E150))=0</formula>
    </cfRule>
  </conditionalFormatting>
  <conditionalFormatting sqref="E165">
    <cfRule type="containsBlanks" dxfId="714" priority="893">
      <formula>LEN(TRIM(E165))=0</formula>
    </cfRule>
  </conditionalFormatting>
  <conditionalFormatting sqref="E163:E164">
    <cfRule type="containsBlanks" dxfId="713" priority="1010">
      <formula>LEN(TRIM(E163))=0</formula>
    </cfRule>
  </conditionalFormatting>
  <conditionalFormatting sqref="E170">
    <cfRule type="containsBlanks" dxfId="712" priority="1008">
      <formula>LEN(TRIM(E170))=0</formula>
    </cfRule>
  </conditionalFormatting>
  <conditionalFormatting sqref="E177">
    <cfRule type="containsBlanks" dxfId="711" priority="889">
      <formula>LEN(TRIM(E177))=0</formula>
    </cfRule>
  </conditionalFormatting>
  <conditionalFormatting sqref="E168">
    <cfRule type="containsBlanks" dxfId="710" priority="1004">
      <formula>LEN(TRIM(E168))=0</formula>
    </cfRule>
  </conditionalFormatting>
  <conditionalFormatting sqref="E173">
    <cfRule type="containsBlanks" dxfId="709" priority="881">
      <formula>LEN(TRIM(E173))=0</formula>
    </cfRule>
  </conditionalFormatting>
  <conditionalFormatting sqref="E178">
    <cfRule type="containsBlanks" dxfId="708" priority="885">
      <formula>LEN(TRIM(E178))=0</formula>
    </cfRule>
  </conditionalFormatting>
  <conditionalFormatting sqref="E233">
    <cfRule type="containsBlanks" dxfId="707" priority="873">
      <formula>LEN(TRIM(E233))=0</formula>
    </cfRule>
  </conditionalFormatting>
  <conditionalFormatting sqref="E175">
    <cfRule type="containsBlanks" dxfId="706" priority="877">
      <formula>LEN(TRIM(E175))=0</formula>
    </cfRule>
  </conditionalFormatting>
  <conditionalFormatting sqref="E176">
    <cfRule type="containsBlanks" dxfId="705" priority="879">
      <formula>LEN(TRIM(E176))=0</formula>
    </cfRule>
  </conditionalFormatting>
  <conditionalFormatting sqref="E192:E193">
    <cfRule type="containsBlanks" dxfId="704" priority="870">
      <formula>LEN(TRIM(E192))=0</formula>
    </cfRule>
  </conditionalFormatting>
  <conditionalFormatting sqref="E137">
    <cfRule type="containsBlanks" dxfId="703" priority="978">
      <formula>LEN(TRIM(E137))=0</formula>
    </cfRule>
  </conditionalFormatting>
  <conditionalFormatting sqref="E194">
    <cfRule type="containsBlanks" dxfId="702" priority="860">
      <formula>LEN(TRIM(E194))=0</formula>
    </cfRule>
  </conditionalFormatting>
  <conditionalFormatting sqref="E256">
    <cfRule type="containsBlanks" dxfId="701" priority="742">
      <formula>LEN(TRIM(E256))=0</formula>
    </cfRule>
  </conditionalFormatting>
  <conditionalFormatting sqref="E136">
    <cfRule type="containsBlanks" dxfId="700" priority="976">
      <formula>LEN(TRIM(E136))=0</formula>
    </cfRule>
  </conditionalFormatting>
  <conditionalFormatting sqref="E205:E206">
    <cfRule type="containsBlanks" dxfId="699" priority="858">
      <formula>LEN(TRIM(E205))=0</formula>
    </cfRule>
  </conditionalFormatting>
  <conditionalFormatting sqref="E152">
    <cfRule type="containsBlanks" dxfId="698" priority="972">
      <formula>LEN(TRIM(E152))=0</formula>
    </cfRule>
  </conditionalFormatting>
  <conditionalFormatting sqref="E266:E267">
    <cfRule type="containsBlanks" dxfId="697" priority="740">
      <formula>LEN(TRIM(E266))=0</formula>
    </cfRule>
  </conditionalFormatting>
  <conditionalFormatting sqref="E180">
    <cfRule type="containsBlanks" dxfId="696" priority="957">
      <formula>LEN(TRIM(E180))=0</formula>
    </cfRule>
  </conditionalFormatting>
  <conditionalFormatting sqref="E200">
    <cfRule type="containsBlanks" dxfId="695" priority="842">
      <formula>LEN(TRIM(E200))=0</formula>
    </cfRule>
  </conditionalFormatting>
  <conditionalFormatting sqref="E172 E179">
    <cfRule type="containsBlanks" dxfId="694" priority="963">
      <formula>LEN(TRIM(E172))=0</formula>
    </cfRule>
  </conditionalFormatting>
  <conditionalFormatting sqref="E212">
    <cfRule type="containsBlanks" dxfId="693" priority="826">
      <formula>LEN(TRIM(E212))=0</formula>
    </cfRule>
  </conditionalFormatting>
  <conditionalFormatting sqref="E211">
    <cfRule type="containsBlanks" dxfId="692" priority="824">
      <formula>LEN(TRIM(E211))=0</formula>
    </cfRule>
  </conditionalFormatting>
  <conditionalFormatting sqref="E244">
    <cfRule type="containsBlanks" dxfId="691" priority="813">
      <formula>LEN(TRIM(E244))=0</formula>
    </cfRule>
  </conditionalFormatting>
  <conditionalFormatting sqref="E272">
    <cfRule type="containsBlanks" dxfId="690" priority="706">
      <formula>LEN(TRIM(E272))=0</formula>
    </cfRule>
  </conditionalFormatting>
  <conditionalFormatting sqref="E235 E243">
    <cfRule type="containsBlanks" dxfId="689" priority="817">
      <formula>LEN(TRIM(E235))=0</formula>
    </cfRule>
  </conditionalFormatting>
  <conditionalFormatting sqref="E245">
    <cfRule type="containsBlanks" dxfId="688" priority="815">
      <formula>LEN(TRIM(E245))=0</formula>
    </cfRule>
  </conditionalFormatting>
  <conditionalFormatting sqref="E293">
    <cfRule type="containsBlanks" dxfId="687" priority="699">
      <formula>LEN(TRIM(E293))=0</formula>
    </cfRule>
  </conditionalFormatting>
  <conditionalFormatting sqref="E142">
    <cfRule type="containsBlanks" dxfId="686" priority="927">
      <formula>LEN(TRIM(E142))=0</formula>
    </cfRule>
  </conditionalFormatting>
  <conditionalFormatting sqref="E148">
    <cfRule type="containsBlanks" dxfId="685" priority="919">
      <formula>LEN(TRIM(E148))=0</formula>
    </cfRule>
  </conditionalFormatting>
  <conditionalFormatting sqref="E141">
    <cfRule type="containsBlanks" dxfId="684" priority="925">
      <formula>LEN(TRIM(E141))=0</formula>
    </cfRule>
  </conditionalFormatting>
  <conditionalFormatting sqref="E147">
    <cfRule type="containsBlanks" dxfId="683" priority="923">
      <formula>LEN(TRIM(E147))=0</formula>
    </cfRule>
  </conditionalFormatting>
  <conditionalFormatting sqref="E149">
    <cfRule type="containsBlanks" dxfId="682" priority="921">
      <formula>LEN(TRIM(E149))=0</formula>
    </cfRule>
  </conditionalFormatting>
  <conditionalFormatting sqref="E203">
    <cfRule type="containsBlanks" dxfId="681" priority="811">
      <formula>LEN(TRIM(E203))=0</formula>
    </cfRule>
  </conditionalFormatting>
  <conditionalFormatting sqref="E208">
    <cfRule type="containsBlanks" dxfId="680" priority="801">
      <formula>LEN(TRIM(E208))=0</formula>
    </cfRule>
  </conditionalFormatting>
  <conditionalFormatting sqref="E161">
    <cfRule type="containsBlanks" dxfId="679" priority="911">
      <formula>LEN(TRIM(E161))=0</formula>
    </cfRule>
  </conditionalFormatting>
  <conditionalFormatting sqref="E143">
    <cfRule type="containsBlanks" dxfId="678" priority="929">
      <formula>LEN(TRIM(E143))=0</formula>
    </cfRule>
  </conditionalFormatting>
  <conditionalFormatting sqref="E213">
    <cfRule type="containsBlanks" dxfId="677" priority="799">
      <formula>LEN(TRIM(E213))=0</formula>
    </cfRule>
  </conditionalFormatting>
  <conditionalFormatting sqref="E160">
    <cfRule type="containsBlanks" dxfId="676" priority="915">
      <formula>LEN(TRIM(E160))=0</formula>
    </cfRule>
  </conditionalFormatting>
  <conditionalFormatting sqref="E158">
    <cfRule type="containsBlanks" dxfId="675" priority="909">
      <formula>LEN(TRIM(E158))=0</formula>
    </cfRule>
  </conditionalFormatting>
  <conditionalFormatting sqref="E155">
    <cfRule type="containsBlanks" dxfId="674" priority="903">
      <formula>LEN(TRIM(E155))=0</formula>
    </cfRule>
  </conditionalFormatting>
  <conditionalFormatting sqref="E159">
    <cfRule type="containsBlanks" dxfId="673" priority="905">
      <formula>LEN(TRIM(E159))=0</formula>
    </cfRule>
  </conditionalFormatting>
  <conditionalFormatting sqref="E157">
    <cfRule type="containsBlanks" dxfId="672" priority="901">
      <formula>LEN(TRIM(E157))=0</formula>
    </cfRule>
  </conditionalFormatting>
  <conditionalFormatting sqref="E156">
    <cfRule type="containsBlanks" dxfId="671" priority="899">
      <formula>LEN(TRIM(E156))=0</formula>
    </cfRule>
  </conditionalFormatting>
  <conditionalFormatting sqref="E167">
    <cfRule type="containsBlanks" dxfId="670" priority="897">
      <formula>LEN(TRIM(E167))=0</formula>
    </cfRule>
  </conditionalFormatting>
  <conditionalFormatting sqref="E217">
    <cfRule type="containsBlanks" dxfId="669" priority="781">
      <formula>LEN(TRIM(E217))=0</formula>
    </cfRule>
  </conditionalFormatting>
  <conditionalFormatting sqref="E228">
    <cfRule type="containsBlanks" dxfId="668" priority="779">
      <formula>LEN(TRIM(E228))=0</formula>
    </cfRule>
  </conditionalFormatting>
  <conditionalFormatting sqref="E216">
    <cfRule type="containsBlanks" dxfId="667" priority="785">
      <formula>LEN(TRIM(E216))=0</formula>
    </cfRule>
  </conditionalFormatting>
  <conditionalFormatting sqref="E166">
    <cfRule type="containsBlanks" dxfId="666" priority="895">
      <formula>LEN(TRIM(E166))=0</formula>
    </cfRule>
  </conditionalFormatting>
  <conditionalFormatting sqref="E218">
    <cfRule type="containsBlanks" dxfId="665" priority="783">
      <formula>LEN(TRIM(E218))=0</formula>
    </cfRule>
  </conditionalFormatting>
  <conditionalFormatting sqref="E240">
    <cfRule type="containsBlanks" dxfId="664" priority="771">
      <formula>LEN(TRIM(E240))=0</formula>
    </cfRule>
  </conditionalFormatting>
  <conditionalFormatting sqref="E232">
    <cfRule type="containsBlanks" dxfId="663" priority="773">
      <formula>LEN(TRIM(E232))=0</formula>
    </cfRule>
  </conditionalFormatting>
  <conditionalFormatting sqref="E242">
    <cfRule type="containsBlanks" dxfId="662" priority="769">
      <formula>LEN(TRIM(E242))=0</formula>
    </cfRule>
  </conditionalFormatting>
  <conditionalFormatting sqref="E300">
    <cfRule type="containsBlanks" dxfId="661" priority="651">
      <formula>LEN(TRIM(E300))=0</formula>
    </cfRule>
  </conditionalFormatting>
  <conditionalFormatting sqref="E241">
    <cfRule type="containsBlanks" dxfId="660" priority="765">
      <formula>LEN(TRIM(E241))=0</formula>
    </cfRule>
  </conditionalFormatting>
  <conditionalFormatting sqref="E297">
    <cfRule type="containsBlanks" dxfId="659" priority="653">
      <formula>LEN(TRIM(E297))=0</formula>
    </cfRule>
  </conditionalFormatting>
  <conditionalFormatting sqref="E238">
    <cfRule type="containsBlanks" dxfId="658" priority="759">
      <formula>LEN(TRIM(E238))=0</formula>
    </cfRule>
  </conditionalFormatting>
  <conditionalFormatting sqref="E237">
    <cfRule type="containsBlanks" dxfId="657" priority="757">
      <formula>LEN(TRIM(E237))=0</formula>
    </cfRule>
  </conditionalFormatting>
  <conditionalFormatting sqref="E239">
    <cfRule type="containsBlanks" dxfId="656" priority="761">
      <formula>LEN(TRIM(E239))=0</formula>
    </cfRule>
  </conditionalFormatting>
  <conditionalFormatting sqref="E334">
    <cfRule type="containsBlanks" dxfId="655" priority="635">
      <formula>LEN(TRIM(E334))=0</formula>
    </cfRule>
  </conditionalFormatting>
  <conditionalFormatting sqref="F340">
    <cfRule type="containsBlanks" dxfId="654" priority="633">
      <formula>LEN(TRIM(F340))=0</formula>
    </cfRule>
  </conditionalFormatting>
  <conditionalFormatting sqref="C315:C316">
    <cfRule type="containsBlanks" dxfId="653" priority="620">
      <formula>LEN(TRIM(C315))=0</formula>
    </cfRule>
  </conditionalFormatting>
  <conditionalFormatting sqref="E199">
    <cfRule type="containsBlanks" dxfId="652" priority="840">
      <formula>LEN(TRIM(E199))=0</formula>
    </cfRule>
  </conditionalFormatting>
  <conditionalFormatting sqref="E259">
    <cfRule type="containsBlanks" dxfId="651" priority="716">
      <formula>LEN(TRIM(E259))=0</formula>
    </cfRule>
  </conditionalFormatting>
  <conditionalFormatting sqref="E258">
    <cfRule type="containsBlanks" dxfId="650" priority="714">
      <formula>LEN(TRIM(E258))=0</formula>
    </cfRule>
  </conditionalFormatting>
  <conditionalFormatting sqref="E210">
    <cfRule type="containsBlanks" dxfId="649" priority="856">
      <formula>LEN(TRIM(E210))=0</formula>
    </cfRule>
  </conditionalFormatting>
  <conditionalFormatting sqref="E215">
    <cfRule type="containsBlanks" dxfId="648" priority="854">
      <formula>LEN(TRIM(E215))=0</formula>
    </cfRule>
  </conditionalFormatting>
  <conditionalFormatting sqref="E189">
    <cfRule type="containsBlanks" dxfId="647" priority="866">
      <formula>LEN(TRIM(E189))=0</formula>
    </cfRule>
  </conditionalFormatting>
  <conditionalFormatting sqref="E190">
    <cfRule type="containsBlanks" dxfId="646" priority="865">
      <formula>LEN(TRIM(E190))=0</formula>
    </cfRule>
  </conditionalFormatting>
  <conditionalFormatting sqref="E254:E255">
    <cfRule type="containsBlanks" dxfId="645" priority="750">
      <formula>LEN(TRIM(E254))=0</formula>
    </cfRule>
  </conditionalFormatting>
  <conditionalFormatting sqref="E271">
    <cfRule type="containsBlanks" dxfId="644" priority="738">
      <formula>LEN(TRIM(E271))=0</formula>
    </cfRule>
  </conditionalFormatting>
  <conditionalFormatting sqref="E224:E225">
    <cfRule type="containsBlanks" dxfId="643" priority="852">
      <formula>LEN(TRIM(E224))=0</formula>
    </cfRule>
  </conditionalFormatting>
  <conditionalFormatting sqref="E231">
    <cfRule type="containsBlanks" dxfId="642" priority="850">
      <formula>LEN(TRIM(E231))=0</formula>
    </cfRule>
  </conditionalFormatting>
  <conditionalFormatting sqref="E229">
    <cfRule type="containsBlanks" dxfId="641" priority="844">
      <formula>LEN(TRIM(E229))=0</formula>
    </cfRule>
  </conditionalFormatting>
  <conditionalFormatting sqref="E230">
    <cfRule type="containsBlanks" dxfId="640" priority="846">
      <formula>LEN(TRIM(E230))=0</formula>
    </cfRule>
  </conditionalFormatting>
  <conditionalFormatting sqref="E257">
    <cfRule type="containsBlanks" dxfId="639" priority="712">
      <formula>LEN(TRIM(E257))=0</formula>
    </cfRule>
  </conditionalFormatting>
  <conditionalFormatting sqref="E273">
    <cfRule type="containsBlanks" dxfId="638" priority="708">
      <formula>LEN(TRIM(E273))=0</formula>
    </cfRule>
  </conditionalFormatting>
  <conditionalFormatting sqref="E202">
    <cfRule type="containsBlanks" dxfId="637" priority="809">
      <formula>LEN(TRIM(E202))=0</formula>
    </cfRule>
  </conditionalFormatting>
  <conditionalFormatting sqref="E201">
    <cfRule type="containsBlanks" dxfId="636" priority="807">
      <formula>LEN(TRIM(E201))=0</formula>
    </cfRule>
  </conditionalFormatting>
  <conditionalFormatting sqref="E221">
    <cfRule type="containsBlanks" dxfId="635" priority="797">
      <formula>LEN(TRIM(E221))=0</formula>
    </cfRule>
  </conditionalFormatting>
  <conditionalFormatting sqref="E207">
    <cfRule type="containsBlanks" dxfId="634" priority="805">
      <formula>LEN(TRIM(E207))=0</formula>
    </cfRule>
  </conditionalFormatting>
  <conditionalFormatting sqref="E209">
    <cfRule type="containsBlanks" dxfId="633" priority="803">
      <formula>LEN(TRIM(E209))=0</formula>
    </cfRule>
  </conditionalFormatting>
  <conditionalFormatting sqref="E222">
    <cfRule type="containsBlanks" dxfId="632" priority="793">
      <formula>LEN(TRIM(E222))=0</formula>
    </cfRule>
  </conditionalFormatting>
  <conditionalFormatting sqref="E219">
    <cfRule type="containsBlanks" dxfId="631" priority="791">
      <formula>LEN(TRIM(E219))=0</formula>
    </cfRule>
  </conditionalFormatting>
  <conditionalFormatting sqref="E278">
    <cfRule type="containsBlanks" dxfId="630" priority="665">
      <formula>LEN(TRIM(E278))=0</formula>
    </cfRule>
  </conditionalFormatting>
  <conditionalFormatting sqref="E220">
    <cfRule type="containsBlanks" dxfId="629" priority="787">
      <formula>LEN(TRIM(E220))=0</formula>
    </cfRule>
  </conditionalFormatting>
  <conditionalFormatting sqref="E277">
    <cfRule type="containsBlanks" dxfId="628" priority="663">
      <formula>LEN(TRIM(E277))=0</formula>
    </cfRule>
  </conditionalFormatting>
  <conditionalFormatting sqref="E288">
    <cfRule type="containsBlanks" dxfId="627" priority="661">
      <formula>LEN(TRIM(E288))=0</formula>
    </cfRule>
  </conditionalFormatting>
  <conditionalFormatting sqref="E227">
    <cfRule type="containsBlanks" dxfId="626" priority="777">
      <formula>LEN(TRIM(E227))=0</formula>
    </cfRule>
  </conditionalFormatting>
  <conditionalFormatting sqref="E287">
    <cfRule type="containsBlanks" dxfId="625" priority="659">
      <formula>LEN(TRIM(E287))=0</formula>
    </cfRule>
  </conditionalFormatting>
  <conditionalFormatting sqref="E299">
    <cfRule type="containsBlanks" dxfId="624" priority="649">
      <formula>LEN(TRIM(E299))=0</formula>
    </cfRule>
  </conditionalFormatting>
  <conditionalFormatting sqref="E226">
    <cfRule type="containsBlanks" dxfId="623" priority="775">
      <formula>LEN(TRIM(E226))=0</formula>
    </cfRule>
  </conditionalFormatting>
  <conditionalFormatting sqref="E298">
    <cfRule type="containsBlanks" dxfId="622" priority="647">
      <formula>LEN(TRIM(E298))=0</formula>
    </cfRule>
  </conditionalFormatting>
  <conditionalFormatting sqref="E295">
    <cfRule type="containsBlanks" dxfId="621" priority="639">
      <formula>LEN(TRIM(E295))=0</formula>
    </cfRule>
  </conditionalFormatting>
  <conditionalFormatting sqref="E296">
    <cfRule type="containsBlanks" dxfId="620" priority="641">
      <formula>LEN(TRIM(E296))=0</formula>
    </cfRule>
  </conditionalFormatting>
  <conditionalFormatting sqref="E236">
    <cfRule type="containsBlanks" dxfId="619" priority="763">
      <formula>LEN(TRIM(E236))=0</formula>
    </cfRule>
  </conditionalFormatting>
  <conditionalFormatting sqref="E260">
    <cfRule type="containsBlanks" dxfId="618" priority="718">
      <formula>LEN(TRIM(E260))=0</formula>
    </cfRule>
  </conditionalFormatting>
  <conditionalFormatting sqref="E310">
    <cfRule type="containsBlanks" dxfId="617" priority="598">
      <formula>LEN(TRIM(E310))=0</formula>
    </cfRule>
  </conditionalFormatting>
  <conditionalFormatting sqref="E309">
    <cfRule type="containsBlanks" dxfId="616" priority="592">
      <formula>LEN(TRIM(E309))=0</formula>
    </cfRule>
  </conditionalFormatting>
  <conditionalFormatting sqref="C321">
    <cfRule type="containsBlanks" dxfId="615" priority="586">
      <formula>LEN(TRIM(C321))=0</formula>
    </cfRule>
  </conditionalFormatting>
  <conditionalFormatting sqref="E307:E308">
    <cfRule type="containsBlanks" dxfId="614" priority="632">
      <formula>LEN(TRIM(E307))=0</formula>
    </cfRule>
  </conditionalFormatting>
  <conditionalFormatting sqref="E262">
    <cfRule type="containsBlanks" dxfId="613" priority="724">
      <formula>LEN(TRIM(E262))=0</formula>
    </cfRule>
  </conditionalFormatting>
  <conditionalFormatting sqref="C317">
    <cfRule type="containsBlanks" dxfId="612" priority="567">
      <formula>LEN(TRIM(C317))=0</formula>
    </cfRule>
  </conditionalFormatting>
  <conditionalFormatting sqref="E269">
    <cfRule type="containsBlanks" dxfId="611" priority="683">
      <formula>LEN(TRIM(E269))=0</formula>
    </cfRule>
  </conditionalFormatting>
  <conditionalFormatting sqref="C318">
    <cfRule type="containsBlanks" dxfId="610" priority="563">
      <formula>LEN(TRIM(C318))=0</formula>
    </cfRule>
  </conditionalFormatting>
  <conditionalFormatting sqref="E328">
    <cfRule type="containsBlanks" dxfId="609" priority="545">
      <formula>LEN(TRIM(E328))=0</formula>
    </cfRule>
  </conditionalFormatting>
  <conditionalFormatting sqref="E327">
    <cfRule type="containsBlanks" dxfId="608" priority="543">
      <formula>LEN(TRIM(E327))=0</formula>
    </cfRule>
  </conditionalFormatting>
  <conditionalFormatting sqref="E276">
    <cfRule type="containsBlanks" dxfId="607" priority="667">
      <formula>LEN(TRIM(E276))=0</formula>
    </cfRule>
  </conditionalFormatting>
  <conditionalFormatting sqref="E326">
    <cfRule type="containsBlanks" dxfId="606" priority="547">
      <formula>LEN(TRIM(E326))=0</formula>
    </cfRule>
  </conditionalFormatting>
  <conditionalFormatting sqref="E388">
    <cfRule type="containsBlanks" dxfId="605" priority="418">
      <formula>LEN(TRIM(E388))=0</formula>
    </cfRule>
  </conditionalFormatting>
  <conditionalFormatting sqref="E313">
    <cfRule type="containsBlanks" dxfId="604" priority="604">
      <formula>LEN(TRIM(E313))=0</formula>
    </cfRule>
  </conditionalFormatting>
  <conditionalFormatting sqref="E261">
    <cfRule type="containsBlanks" dxfId="603" priority="720">
      <formula>LEN(TRIM(E261))=0</formula>
    </cfRule>
  </conditionalFormatting>
  <conditionalFormatting sqref="C320">
    <cfRule type="containsBlanks" dxfId="602" priority="618">
      <formula>LEN(TRIM(C320))=0</formula>
    </cfRule>
  </conditionalFormatting>
  <conditionalFormatting sqref="E275">
    <cfRule type="containsBlanks" dxfId="601" priority="736">
      <formula>LEN(TRIM(E275))=0</formula>
    </cfRule>
  </conditionalFormatting>
  <conditionalFormatting sqref="E325">
    <cfRule type="containsBlanks" dxfId="600" priority="616">
      <formula>LEN(TRIM(E325))=0</formula>
    </cfRule>
  </conditionalFormatting>
  <conditionalFormatting sqref="E252">
    <cfRule type="containsBlanks" dxfId="599" priority="746">
      <formula>LEN(TRIM(E252))=0</formula>
    </cfRule>
  </conditionalFormatting>
  <conditionalFormatting sqref="E284:E285">
    <cfRule type="containsBlanks" dxfId="598" priority="734">
      <formula>LEN(TRIM(E284))=0</formula>
    </cfRule>
  </conditionalFormatting>
  <conditionalFormatting sqref="E291">
    <cfRule type="containsBlanks" dxfId="597" priority="732">
      <formula>LEN(TRIM(E291))=0</formula>
    </cfRule>
  </conditionalFormatting>
  <conditionalFormatting sqref="E289">
    <cfRule type="containsBlanks" dxfId="596" priority="726">
      <formula>LEN(TRIM(E289))=0</formula>
    </cfRule>
  </conditionalFormatting>
  <conditionalFormatting sqref="E264">
    <cfRule type="containsBlanks" dxfId="595" priority="691">
      <formula>LEN(TRIM(E264))=0</formula>
    </cfRule>
  </conditionalFormatting>
  <conditionalFormatting sqref="E263">
    <cfRule type="containsBlanks" dxfId="594" priority="689">
      <formula>LEN(TRIM(E263))=0</formula>
    </cfRule>
  </conditionalFormatting>
  <conditionalFormatting sqref="C323">
    <cfRule type="containsBlanks" dxfId="593" priority="561">
      <formula>LEN(TRIM(C323))=0</formula>
    </cfRule>
  </conditionalFormatting>
  <conditionalFormatting sqref="E268">
    <cfRule type="containsBlanks" dxfId="592" priority="687">
      <formula>LEN(TRIM(E268))=0</formula>
    </cfRule>
  </conditionalFormatting>
  <conditionalFormatting sqref="E270">
    <cfRule type="containsBlanks" dxfId="591" priority="685">
      <formula>LEN(TRIM(E270))=0</formula>
    </cfRule>
  </conditionalFormatting>
  <conditionalFormatting sqref="E282">
    <cfRule type="containsBlanks" dxfId="590" priority="675">
      <formula>LEN(TRIM(E282))=0</formula>
    </cfRule>
  </conditionalFormatting>
  <conditionalFormatting sqref="E279">
    <cfRule type="containsBlanks" dxfId="589" priority="673">
      <formula>LEN(TRIM(E279))=0</formula>
    </cfRule>
  </conditionalFormatting>
  <conditionalFormatting sqref="E280">
    <cfRule type="containsBlanks" dxfId="588" priority="669">
      <formula>LEN(TRIM(E280))=0</formula>
    </cfRule>
  </conditionalFormatting>
  <conditionalFormatting sqref="E281">
    <cfRule type="containsBlanks" dxfId="587" priority="671">
      <formula>LEN(TRIM(E281))=0</formula>
    </cfRule>
  </conditionalFormatting>
  <conditionalFormatting sqref="E286">
    <cfRule type="containsBlanks" dxfId="586" priority="657">
      <formula>LEN(TRIM(E286))=0</formula>
    </cfRule>
  </conditionalFormatting>
  <conditionalFormatting sqref="E294">
    <cfRule type="containsBlanks" dxfId="585" priority="645">
      <formula>LEN(TRIM(E294))=0</formula>
    </cfRule>
  </conditionalFormatting>
  <conditionalFormatting sqref="E312">
    <cfRule type="containsBlanks" dxfId="584" priority="602">
      <formula>LEN(TRIM(E312))=0</formula>
    </cfRule>
  </conditionalFormatting>
  <conditionalFormatting sqref="E311">
    <cfRule type="containsBlanks" dxfId="583" priority="600">
      <formula>LEN(TRIM(E311))=0</formula>
    </cfRule>
  </conditionalFormatting>
  <conditionalFormatting sqref="E387">
    <cfRule type="containsBlanks" dxfId="582" priority="408">
      <formula>LEN(TRIM(E387))=0</formula>
    </cfRule>
  </conditionalFormatting>
  <conditionalFormatting sqref="E385">
    <cfRule type="containsBlanks" dxfId="581" priority="404">
      <formula>LEN(TRIM(E385))=0</formula>
    </cfRule>
  </conditionalFormatting>
  <conditionalFormatting sqref="E386">
    <cfRule type="containsBlanks" dxfId="580" priority="406">
      <formula>LEN(TRIM(E386))=0</formula>
    </cfRule>
  </conditionalFormatting>
  <conditionalFormatting sqref="C319">
    <cfRule type="containsBlanks" dxfId="579" priority="565">
      <formula>LEN(TRIM(C319))=0</formula>
    </cfRule>
  </conditionalFormatting>
  <conditionalFormatting sqref="E331">
    <cfRule type="containsBlanks" dxfId="578" priority="559">
      <formula>LEN(TRIM(E331))=0</formula>
    </cfRule>
  </conditionalFormatting>
  <conditionalFormatting sqref="E332">
    <cfRule type="containsBlanks" dxfId="577" priority="555">
      <formula>LEN(TRIM(E332))=0</formula>
    </cfRule>
  </conditionalFormatting>
  <conditionalFormatting sqref="E333">
    <cfRule type="containsBlanks" dxfId="576" priority="557">
      <formula>LEN(TRIM(E333))=0</formula>
    </cfRule>
  </conditionalFormatting>
  <conditionalFormatting sqref="E329">
    <cfRule type="containsBlanks" dxfId="575" priority="553">
      <formula>LEN(TRIM(E329))=0</formula>
    </cfRule>
  </conditionalFormatting>
  <conditionalFormatting sqref="E330">
    <cfRule type="containsBlanks" dxfId="574" priority="549">
      <formula>LEN(TRIM(E330))=0</formula>
    </cfRule>
  </conditionalFormatting>
  <conditionalFormatting sqref="E380">
    <cfRule type="containsBlanks" dxfId="573" priority="422">
      <formula>LEN(TRIM(E380))=0</formula>
    </cfRule>
  </conditionalFormatting>
  <conditionalFormatting sqref="E384">
    <cfRule type="containsBlanks" dxfId="572" priority="410">
      <formula>LEN(TRIM(E384))=0</formula>
    </cfRule>
  </conditionalFormatting>
  <conditionalFormatting sqref="F394">
    <cfRule type="containsBlanks" dxfId="571" priority="515">
      <formula>LEN(TRIM(F394))=0</formula>
    </cfRule>
  </conditionalFormatting>
  <conditionalFormatting sqref="E352">
    <cfRule type="containsBlanks" dxfId="570" priority="507">
      <formula>LEN(TRIM(E352))=0</formula>
    </cfRule>
  </conditionalFormatting>
  <conditionalFormatting sqref="E358:E359">
    <cfRule type="containsBlanks" dxfId="569" priority="505">
      <formula>LEN(TRIM(E358))=0</formula>
    </cfRule>
  </conditionalFormatting>
  <conditionalFormatting sqref="E373">
    <cfRule type="containsBlanks" dxfId="568" priority="432">
      <formula>LEN(TRIM(E373))=0</formula>
    </cfRule>
  </conditionalFormatting>
  <conditionalFormatting sqref="E383">
    <cfRule type="containsBlanks" dxfId="567" priority="464">
      <formula>LEN(TRIM(E383))=0</formula>
    </cfRule>
  </conditionalFormatting>
  <conditionalFormatting sqref="E361">
    <cfRule type="containsBlanks" dxfId="566" priority="448">
      <formula>LEN(TRIM(E361))=0</formula>
    </cfRule>
  </conditionalFormatting>
  <conditionalFormatting sqref="E369">
    <cfRule type="containsBlanks" dxfId="565" priority="383">
      <formula>LEN(TRIM(E369))=0</formula>
    </cfRule>
  </conditionalFormatting>
  <conditionalFormatting sqref="E355">
    <cfRule type="containsBlanks" dxfId="564" priority="481">
      <formula>LEN(TRIM(E355))=0</formula>
    </cfRule>
  </conditionalFormatting>
  <conditionalFormatting sqref="E354">
    <cfRule type="containsBlanks" dxfId="563" priority="479">
      <formula>LEN(TRIM(E354))=0</formula>
    </cfRule>
  </conditionalFormatting>
  <conditionalFormatting sqref="E347">
    <cfRule type="containsBlanks" dxfId="562" priority="514">
      <formula>LEN(TRIM(E347))=0</formula>
    </cfRule>
  </conditionalFormatting>
  <conditionalFormatting sqref="E363">
    <cfRule type="containsBlanks" dxfId="561" priority="503">
      <formula>LEN(TRIM(E363))=0</formula>
    </cfRule>
  </conditionalFormatting>
  <conditionalFormatting sqref="E372">
    <cfRule type="containsBlanks" dxfId="560" priority="501">
      <formula>LEN(TRIM(E372))=0</formula>
    </cfRule>
  </conditionalFormatting>
  <conditionalFormatting sqref="E353">
    <cfRule type="containsBlanks" dxfId="559" priority="477">
      <formula>LEN(TRIM(E353))=0</formula>
    </cfRule>
  </conditionalFormatting>
  <conditionalFormatting sqref="E360">
    <cfRule type="containsBlanks" dxfId="558" priority="452">
      <formula>LEN(TRIM(E360))=0</formula>
    </cfRule>
  </conditionalFormatting>
  <conditionalFormatting sqref="E374">
    <cfRule type="containsBlanks" dxfId="557" priority="428">
      <formula>LEN(TRIM(E374))=0</formula>
    </cfRule>
  </conditionalFormatting>
  <conditionalFormatting sqref="E381">
    <cfRule type="containsBlanks" dxfId="556" priority="426">
      <formula>LEN(TRIM(E381))=0</formula>
    </cfRule>
  </conditionalFormatting>
  <conditionalFormatting sqref="E344">
    <cfRule type="containsBlanks" dxfId="555" priority="387">
      <formula>LEN(TRIM(E344))=0</formula>
    </cfRule>
  </conditionalFormatting>
  <conditionalFormatting sqref="E370">
    <cfRule type="containsBlanks" dxfId="554" priority="375">
      <formula>LEN(TRIM(E370))=0</formula>
    </cfRule>
  </conditionalFormatting>
  <conditionalFormatting sqref="E368">
    <cfRule type="containsBlanks" dxfId="553" priority="369">
      <formula>LEN(TRIM(E368))=0</formula>
    </cfRule>
  </conditionalFormatting>
  <conditionalFormatting sqref="E356">
    <cfRule type="containsBlanks" dxfId="552" priority="483">
      <formula>LEN(TRIM(E356))=0</formula>
    </cfRule>
  </conditionalFormatting>
  <conditionalFormatting sqref="E377:E378">
    <cfRule type="containsBlanks" dxfId="551" priority="499">
      <formula>LEN(TRIM(E377))=0</formula>
    </cfRule>
  </conditionalFormatting>
  <conditionalFormatting sqref="E362">
    <cfRule type="containsBlanks" dxfId="550" priority="450">
      <formula>LEN(TRIM(E362))=0</formula>
    </cfRule>
  </conditionalFormatting>
  <conditionalFormatting sqref="E375">
    <cfRule type="containsBlanks" dxfId="549" priority="438">
      <formula>LEN(TRIM(E375))=0</formula>
    </cfRule>
  </conditionalFormatting>
  <conditionalFormatting sqref="E343">
    <cfRule type="containsBlanks" dxfId="548" priority="386">
      <formula>LEN(TRIM(E343))=0</formula>
    </cfRule>
  </conditionalFormatting>
  <conditionalFormatting sqref="E365:E366">
    <cfRule type="containsBlanks" dxfId="547" priority="385">
      <formula>LEN(TRIM(E365))=0</formula>
    </cfRule>
  </conditionalFormatting>
  <conditionalFormatting sqref="E367">
    <cfRule type="containsBlanks" dxfId="546" priority="373">
      <formula>LEN(TRIM(E367))=0</formula>
    </cfRule>
  </conditionalFormatting>
  <conditionalFormatting sqref="E345">
    <cfRule type="containsBlanks" dxfId="545" priority="388">
      <formula>LEN(TRIM(E345))=0</formula>
    </cfRule>
  </conditionalFormatting>
  <conditionalFormatting sqref="E379">
    <cfRule type="containsBlanks" dxfId="544" priority="354">
      <formula>LEN(TRIM(E379))=0</formula>
    </cfRule>
  </conditionalFormatting>
  <conditionalFormatting sqref="E350:E351">
    <cfRule type="containsBlanks" dxfId="543" priority="341">
      <formula>LEN(TRIM(E350))=0</formula>
    </cfRule>
  </conditionalFormatting>
  <conditionalFormatting sqref="E348">
    <cfRule type="containsBlanks" dxfId="542" priority="340">
      <formula>LEN(TRIM(E348))=0</formula>
    </cfRule>
  </conditionalFormatting>
  <conditionalFormatting sqref="E349">
    <cfRule type="containsBlanks" dxfId="541" priority="339">
      <formula>LEN(TRIM(E349))=0</formula>
    </cfRule>
  </conditionalFormatting>
  <conditionalFormatting sqref="E290">
    <cfRule type="containsBlanks" dxfId="540" priority="320">
      <formula>LEN(TRIM(E290))=0</formula>
    </cfRule>
  </conditionalFormatting>
  <conditionalFormatting sqref="F126">
    <cfRule type="notContainsBlanks" dxfId="539" priority="7">
      <formula>LEN(TRIM(F126))&gt;0</formula>
    </cfRule>
  </conditionalFormatting>
  <conditionalFormatting sqref="E82:E83">
    <cfRule type="containsBlanks" dxfId="538" priority="6">
      <formula>LEN(TRIM(E82))=0</formula>
    </cfRule>
  </conditionalFormatting>
  <conditionalFormatting sqref="E87">
    <cfRule type="containsBlanks" dxfId="537" priority="5">
      <formula>LEN(TRIM(E87))=0</formula>
    </cfRule>
  </conditionalFormatting>
  <conditionalFormatting sqref="E93">
    <cfRule type="containsBlanks" dxfId="536" priority="4">
      <formula>LEN(TRIM(E93))=0</formula>
    </cfRule>
  </conditionalFormatting>
  <conditionalFormatting sqref="E98">
    <cfRule type="containsBlanks" dxfId="535" priority="3">
      <formula>LEN(TRIM(E98))=0</formula>
    </cfRule>
  </conditionalFormatting>
  <conditionalFormatting sqref="E108">
    <cfRule type="containsBlanks" dxfId="534" priority="2">
      <formula>LEN(TRIM(E108))=0</formula>
    </cfRule>
  </conditionalFormatting>
  <conditionalFormatting sqref="E114">
    <cfRule type="containsBlanks" dxfId="533" priority="1">
      <formula>LEN(TRIM(E114))=0</formula>
    </cfRule>
  </conditionalFormatting>
  <dataValidations count="1">
    <dataValidation type="list" allowBlank="1" showInputMessage="1" showErrorMessage="1" sqref="D340 D205:D213 D275:D282 D266:D273 D254:D264 D252 D22:D25 D224:D233 D215:D222 D154:D161 D192:D203 D189:D190 D172:D180 D133:D143 D111:D113 D106:D107 D100:D102 D85:D86 D61:D69 D76:D77 D8:D18 D58:D59 D20 D394 D126 D186 D55 D41:D49 D358:D363 D343:D345 D145:D152 D129:D130 D35:D39 D235:D245 D116:D120 D347:D356 D109 D104 D95:D97 D90:D92 D88 D79:D81 D71:D74 D27:D33 D163:D168 D315:D323 D325:D334 D383:D388 D377:D381 D372:D375 D365:D370 D293:D300 D284:D291 D307:D313" xr:uid="{E37B2496-9607-4A35-8AF0-DAAB850175D6}">
      <formula1>$B$34:$B$50</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rowBreaks count="1" manualBreakCount="1">
    <brk id="396" max="17" man="1"/>
  </rowBreaks>
  <extLst>
    <ext xmlns:x14="http://schemas.microsoft.com/office/spreadsheetml/2009/9/main" uri="{CCE6A557-97BC-4b89-ADB6-D9C93CAAB3DF}">
      <x14:dataValidations xmlns:xm="http://schemas.microsoft.com/office/excel/2006/main" count="2">
        <x14:dataValidation type="list" allowBlank="1" showInputMessage="1" showErrorMessage="1" xr:uid="{2366A3D7-C63F-460A-A546-A135069C4897}">
          <x14:formula1>
            <xm:f>Instructions!$B$39:$B$59</xm:f>
          </x14:formula1>
          <xm:sqref>D5:D6 D19 D75 D70 D82:D83 D87 D93 D98 D103 D108 D114 D132</xm:sqref>
        </x14:dataValidation>
        <x14:dataValidation type="list" allowBlank="1" showInputMessage="1" showErrorMessage="1" xr:uid="{0366B15E-EA44-4178-A068-E770CAD8E771}">
          <x14:formula1>
            <xm:f>Instructions!$B$39:$B$60</xm:f>
          </x14:formula1>
          <xm:sqref>D169:D170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2"/>
  </sheetPr>
  <dimension ref="A1:H231"/>
  <sheetViews>
    <sheetView showGridLines="0" view="pageBreakPreview" topLeftCell="C1" zoomScale="66" zoomScaleNormal="60" zoomScaleSheetLayoutView="66" workbookViewId="0">
      <selection activeCell="F155" sqref="F155"/>
    </sheetView>
  </sheetViews>
  <sheetFormatPr baseColWidth="10" defaultColWidth="11.44140625" defaultRowHeight="15" customHeight="1"/>
  <cols>
    <col min="1" max="1" width="43.33203125" style="30" customWidth="1"/>
    <col min="2" max="2" width="28.44140625" style="30" customWidth="1"/>
    <col min="3" max="3" width="112.6640625" style="34" customWidth="1"/>
    <col min="4" max="4" width="75.6640625" style="31" customWidth="1"/>
    <col min="5" max="5" width="29.88671875" style="31" customWidth="1"/>
    <col min="6" max="6" width="39.88671875" style="31" customWidth="1"/>
    <col min="7" max="7" width="40.109375" style="34" customWidth="1"/>
    <col min="8" max="8" width="40.109375" style="35" customWidth="1"/>
  </cols>
  <sheetData>
    <row r="1" spans="1:8" ht="126" customHeight="1">
      <c r="G1" s="33"/>
    </row>
    <row r="2" spans="1:8" ht="33" customHeight="1">
      <c r="A2" s="815" t="s">
        <v>53</v>
      </c>
      <c r="B2" s="815"/>
      <c r="C2" s="815"/>
      <c r="D2" s="815"/>
      <c r="E2" s="815"/>
      <c r="F2" s="815"/>
      <c r="G2" s="814" t="str">
        <f>Instructions!C2</f>
        <v>XXXXXX</v>
      </c>
      <c r="H2" s="814"/>
    </row>
    <row r="3" spans="1:8" ht="14.4"/>
    <row r="4" spans="1:8" ht="82.35" customHeight="1">
      <c r="A4" s="37" t="s">
        <v>219</v>
      </c>
      <c r="B4" s="37" t="s">
        <v>55</v>
      </c>
      <c r="C4" s="37" t="s">
        <v>56</v>
      </c>
      <c r="D4" s="39" t="s">
        <v>57</v>
      </c>
      <c r="E4" s="37" t="s">
        <v>58</v>
      </c>
      <c r="F4" s="38" t="s">
        <v>59</v>
      </c>
      <c r="G4" s="37" t="s">
        <v>60</v>
      </c>
      <c r="H4" s="40" t="s">
        <v>61</v>
      </c>
    </row>
    <row r="5" spans="1:8" ht="18">
      <c r="A5" s="293" t="s">
        <v>220</v>
      </c>
      <c r="B5" s="360" t="s">
        <v>69</v>
      </c>
      <c r="C5" s="358" t="s">
        <v>21</v>
      </c>
      <c r="D5" s="44" t="s">
        <v>21</v>
      </c>
      <c r="E5" s="360" t="s">
        <v>45</v>
      </c>
      <c r="F5" s="43">
        <v>27</v>
      </c>
      <c r="G5" s="2"/>
      <c r="H5" s="778"/>
    </row>
    <row r="6" spans="1:8" ht="18">
      <c r="A6" s="293" t="s">
        <v>220</v>
      </c>
      <c r="B6" s="360" t="s">
        <v>69</v>
      </c>
      <c r="C6" s="360" t="s">
        <v>175</v>
      </c>
      <c r="D6" s="44" t="s">
        <v>22</v>
      </c>
      <c r="E6" s="360" t="s">
        <v>45</v>
      </c>
      <c r="F6" s="43">
        <v>1117</v>
      </c>
      <c r="G6" s="2"/>
      <c r="H6" s="778"/>
    </row>
    <row r="7" spans="1:8" ht="18">
      <c r="A7" s="293" t="s">
        <v>220</v>
      </c>
      <c r="B7" s="360" t="s">
        <v>69</v>
      </c>
      <c r="C7" s="360" t="s">
        <v>221</v>
      </c>
      <c r="D7" s="44" t="s">
        <v>34</v>
      </c>
      <c r="E7" s="360" t="s">
        <v>46</v>
      </c>
      <c r="F7" s="43">
        <v>16</v>
      </c>
      <c r="G7" s="2"/>
      <c r="H7" s="778"/>
    </row>
    <row r="8" spans="1:8" ht="18">
      <c r="A8" s="293" t="s">
        <v>220</v>
      </c>
      <c r="B8" s="360" t="s">
        <v>69</v>
      </c>
      <c r="C8" s="360" t="s">
        <v>73</v>
      </c>
      <c r="D8" s="44" t="s">
        <v>34</v>
      </c>
      <c r="E8" s="360" t="s">
        <v>81</v>
      </c>
      <c r="F8" s="43">
        <v>391</v>
      </c>
      <c r="G8" s="2"/>
      <c r="H8" s="778"/>
    </row>
    <row r="9" spans="1:8" ht="18">
      <c r="A9" s="293" t="s">
        <v>220</v>
      </c>
      <c r="B9" s="360" t="s">
        <v>69</v>
      </c>
      <c r="C9" s="360" t="s">
        <v>75</v>
      </c>
      <c r="D9" s="44" t="s">
        <v>38</v>
      </c>
      <c r="E9" s="360" t="s">
        <v>70</v>
      </c>
      <c r="F9" s="43">
        <v>82</v>
      </c>
      <c r="G9" s="2"/>
      <c r="H9" s="778"/>
    </row>
    <row r="10" spans="1:8" ht="18">
      <c r="A10" s="293" t="s">
        <v>220</v>
      </c>
      <c r="B10" s="360" t="s">
        <v>69</v>
      </c>
      <c r="C10" s="360" t="s">
        <v>76</v>
      </c>
      <c r="D10" s="44" t="s">
        <v>28</v>
      </c>
      <c r="E10" s="360" t="s">
        <v>81</v>
      </c>
      <c r="F10" s="43">
        <v>1736</v>
      </c>
      <c r="G10" s="2"/>
      <c r="H10" s="778"/>
    </row>
    <row r="11" spans="1:8" ht="18">
      <c r="A11" s="293" t="s">
        <v>220</v>
      </c>
      <c r="B11" s="360" t="s">
        <v>69</v>
      </c>
      <c r="C11" s="360" t="s">
        <v>222</v>
      </c>
      <c r="D11" s="44" t="s">
        <v>35</v>
      </c>
      <c r="E11" s="360" t="s">
        <v>67</v>
      </c>
      <c r="F11" s="43">
        <v>286</v>
      </c>
      <c r="G11" s="2"/>
      <c r="H11" s="778"/>
    </row>
    <row r="12" spans="1:8" ht="18">
      <c r="A12" s="293" t="s">
        <v>220</v>
      </c>
      <c r="B12" s="360" t="s">
        <v>69</v>
      </c>
      <c r="C12" s="360" t="s">
        <v>223</v>
      </c>
      <c r="D12" s="44" t="s">
        <v>22</v>
      </c>
      <c r="E12" s="360" t="s">
        <v>67</v>
      </c>
      <c r="F12" s="43">
        <v>124</v>
      </c>
      <c r="G12" s="2"/>
      <c r="H12" s="778"/>
    </row>
    <row r="13" spans="1:8" ht="18">
      <c r="A13" s="293" t="s">
        <v>220</v>
      </c>
      <c r="B13" s="360" t="s">
        <v>69</v>
      </c>
      <c r="C13" s="360" t="s">
        <v>24</v>
      </c>
      <c r="D13" s="44" t="s">
        <v>24</v>
      </c>
      <c r="E13" s="360" t="s">
        <v>45</v>
      </c>
      <c r="F13" s="43">
        <v>361</v>
      </c>
      <c r="G13" s="2"/>
      <c r="H13" s="778"/>
    </row>
    <row r="14" spans="1:8" ht="18">
      <c r="A14" s="293" t="s">
        <v>220</v>
      </c>
      <c r="B14" s="360" t="s">
        <v>69</v>
      </c>
      <c r="C14" s="360" t="s">
        <v>519</v>
      </c>
      <c r="D14" s="44" t="s">
        <v>25</v>
      </c>
      <c r="E14" s="360" t="s">
        <v>109</v>
      </c>
      <c r="F14" s="43">
        <v>3</v>
      </c>
      <c r="G14" s="2"/>
      <c r="H14" s="778"/>
    </row>
    <row r="15" spans="1:8" ht="14.4">
      <c r="A15" s="140" t="s">
        <v>220</v>
      </c>
      <c r="B15" s="45" t="s">
        <v>224</v>
      </c>
      <c r="C15" s="140"/>
      <c r="D15" s="47"/>
      <c r="E15" s="47"/>
      <c r="F15" s="48">
        <f>SUBTOTAL(9,F5:F14)</f>
        <v>4143</v>
      </c>
      <c r="G15" s="50">
        <f>SUBTOTAL(9,G5:G14)</f>
        <v>0</v>
      </c>
      <c r="H15" s="51">
        <f>SUBTOTAL(9,H5:H14)</f>
        <v>0</v>
      </c>
    </row>
    <row r="16" spans="1:8" ht="18">
      <c r="A16" s="293" t="s">
        <v>220</v>
      </c>
      <c r="B16" s="360" t="s">
        <v>225</v>
      </c>
      <c r="C16" s="360" t="s">
        <v>71</v>
      </c>
      <c r="D16" s="44" t="s">
        <v>22</v>
      </c>
      <c r="E16" s="360" t="s">
        <v>81</v>
      </c>
      <c r="F16" s="43">
        <v>80</v>
      </c>
      <c r="G16" s="2"/>
      <c r="H16" s="778"/>
    </row>
    <row r="17" spans="1:8" ht="18">
      <c r="A17" s="293" t="s">
        <v>220</v>
      </c>
      <c r="B17" s="360" t="s">
        <v>225</v>
      </c>
      <c r="C17" s="360" t="s">
        <v>226</v>
      </c>
      <c r="D17" s="44" t="s">
        <v>37</v>
      </c>
      <c r="E17" s="360" t="s">
        <v>81</v>
      </c>
      <c r="F17" s="43">
        <v>61</v>
      </c>
      <c r="G17" s="2"/>
      <c r="H17" s="778"/>
    </row>
    <row r="18" spans="1:8" ht="18">
      <c r="A18" s="293" t="s">
        <v>220</v>
      </c>
      <c r="B18" s="360" t="s">
        <v>225</v>
      </c>
      <c r="C18" s="360" t="s">
        <v>227</v>
      </c>
      <c r="D18" s="44" t="s">
        <v>38</v>
      </c>
      <c r="E18" s="360" t="s">
        <v>47</v>
      </c>
      <c r="F18" s="43">
        <v>38</v>
      </c>
      <c r="G18" s="2"/>
      <c r="H18" s="778"/>
    </row>
    <row r="19" spans="1:8" ht="18">
      <c r="A19" s="293" t="s">
        <v>220</v>
      </c>
      <c r="B19" s="360" t="s">
        <v>225</v>
      </c>
      <c r="C19" s="360" t="s">
        <v>228</v>
      </c>
      <c r="D19" s="44" t="s">
        <v>26</v>
      </c>
      <c r="E19" s="360" t="s">
        <v>81</v>
      </c>
      <c r="F19" s="43">
        <v>59</v>
      </c>
      <c r="G19" s="2"/>
      <c r="H19" s="778"/>
    </row>
    <row r="20" spans="1:8" ht="18">
      <c r="A20" s="293" t="s">
        <v>220</v>
      </c>
      <c r="B20" s="360" t="s">
        <v>225</v>
      </c>
      <c r="C20" s="360" t="s">
        <v>229</v>
      </c>
      <c r="D20" s="44" t="s">
        <v>26</v>
      </c>
      <c r="E20" s="360" t="s">
        <v>81</v>
      </c>
      <c r="F20" s="43">
        <v>80</v>
      </c>
      <c r="G20" s="2"/>
      <c r="H20" s="778"/>
    </row>
    <row r="21" spans="1:8" ht="18">
      <c r="A21" s="293" t="s">
        <v>220</v>
      </c>
      <c r="B21" s="360" t="s">
        <v>225</v>
      </c>
      <c r="C21" s="454" t="s">
        <v>230</v>
      </c>
      <c r="D21" s="44" t="s">
        <v>29</v>
      </c>
      <c r="E21" s="360" t="s">
        <v>70</v>
      </c>
      <c r="F21" s="43">
        <v>355</v>
      </c>
      <c r="G21" s="2"/>
      <c r="H21" s="778"/>
    </row>
    <row r="22" spans="1:8" ht="18">
      <c r="A22" s="293" t="s">
        <v>220</v>
      </c>
      <c r="B22" s="360" t="s">
        <v>225</v>
      </c>
      <c r="C22" s="360" t="s">
        <v>24</v>
      </c>
      <c r="D22" s="44" t="s">
        <v>24</v>
      </c>
      <c r="E22" s="360" t="s">
        <v>45</v>
      </c>
      <c r="F22" s="43">
        <v>235</v>
      </c>
      <c r="G22" s="2"/>
      <c r="H22" s="778"/>
    </row>
    <row r="23" spans="1:8" ht="14.4">
      <c r="A23" s="140" t="s">
        <v>220</v>
      </c>
      <c r="B23" s="45" t="s">
        <v>231</v>
      </c>
      <c r="C23" s="140"/>
      <c r="D23" s="47"/>
      <c r="E23" s="47"/>
      <c r="F23" s="48">
        <f>SUBTOTAL(9,F16:F22)</f>
        <v>908</v>
      </c>
      <c r="G23" s="50">
        <f>SUBTOTAL(9,G16:G22)</f>
        <v>0</v>
      </c>
      <c r="H23" s="51">
        <f>SUBTOTAL(9,H16:H22)</f>
        <v>0</v>
      </c>
    </row>
    <row r="24" spans="1:8" ht="18">
      <c r="A24" s="293" t="s">
        <v>220</v>
      </c>
      <c r="B24" s="360" t="s">
        <v>83</v>
      </c>
      <c r="C24" s="360" t="s">
        <v>175</v>
      </c>
      <c r="D24" s="44" t="s">
        <v>22</v>
      </c>
      <c r="E24" s="360" t="s">
        <v>81</v>
      </c>
      <c r="F24" s="43">
        <v>291</v>
      </c>
      <c r="G24" s="2"/>
      <c r="H24" s="778"/>
    </row>
    <row r="25" spans="1:8" ht="18">
      <c r="A25" s="293" t="s">
        <v>220</v>
      </c>
      <c r="B25" s="360" t="s">
        <v>83</v>
      </c>
      <c r="C25" s="360" t="s">
        <v>73</v>
      </c>
      <c r="D25" s="44" t="s">
        <v>34</v>
      </c>
      <c r="E25" s="360" t="s">
        <v>81</v>
      </c>
      <c r="F25" s="43">
        <v>264</v>
      </c>
      <c r="G25" s="2"/>
      <c r="H25" s="778"/>
    </row>
    <row r="26" spans="1:8" ht="18">
      <c r="A26" s="293" t="s">
        <v>220</v>
      </c>
      <c r="B26" s="360" t="s">
        <v>83</v>
      </c>
      <c r="C26" s="360" t="s">
        <v>232</v>
      </c>
      <c r="D26" s="44" t="s">
        <v>34</v>
      </c>
      <c r="E26" s="360" t="s">
        <v>81</v>
      </c>
      <c r="F26" s="43">
        <v>123</v>
      </c>
      <c r="G26" s="2"/>
      <c r="H26" s="778"/>
    </row>
    <row r="27" spans="1:8" ht="18">
      <c r="A27" s="293" t="s">
        <v>220</v>
      </c>
      <c r="B27" s="360" t="s">
        <v>83</v>
      </c>
      <c r="C27" s="360" t="s">
        <v>233</v>
      </c>
      <c r="D27" s="44" t="s">
        <v>27</v>
      </c>
      <c r="E27" s="360" t="s">
        <v>81</v>
      </c>
      <c r="F27" s="43">
        <v>71</v>
      </c>
      <c r="G27" s="2"/>
      <c r="H27" s="778"/>
    </row>
    <row r="28" spans="1:8" ht="18">
      <c r="A28" s="293" t="s">
        <v>220</v>
      </c>
      <c r="B28" s="360" t="s">
        <v>83</v>
      </c>
      <c r="C28" s="360" t="s">
        <v>227</v>
      </c>
      <c r="D28" s="44" t="s">
        <v>38</v>
      </c>
      <c r="E28" s="360" t="s">
        <v>47</v>
      </c>
      <c r="F28" s="43">
        <v>72</v>
      </c>
      <c r="G28" s="2"/>
      <c r="H28" s="778"/>
    </row>
    <row r="29" spans="1:8" ht="18">
      <c r="A29" s="293" t="s">
        <v>220</v>
      </c>
      <c r="B29" s="360" t="s">
        <v>83</v>
      </c>
      <c r="C29" s="360" t="s">
        <v>234</v>
      </c>
      <c r="D29" s="44" t="s">
        <v>37</v>
      </c>
      <c r="E29" s="360" t="s">
        <v>81</v>
      </c>
      <c r="F29" s="43">
        <v>62</v>
      </c>
      <c r="G29" s="2"/>
      <c r="H29" s="778"/>
    </row>
    <row r="30" spans="1:8" ht="18">
      <c r="A30" s="293" t="s">
        <v>220</v>
      </c>
      <c r="B30" s="360" t="s">
        <v>83</v>
      </c>
      <c r="C30" s="360" t="s">
        <v>91</v>
      </c>
      <c r="D30" s="44" t="s">
        <v>26</v>
      </c>
      <c r="E30" s="360" t="s">
        <v>81</v>
      </c>
      <c r="F30" s="43">
        <v>733</v>
      </c>
      <c r="G30" s="2"/>
      <c r="H30" s="778"/>
    </row>
    <row r="31" spans="1:8" ht="18">
      <c r="A31" s="293" t="s">
        <v>220</v>
      </c>
      <c r="B31" s="360" t="s">
        <v>83</v>
      </c>
      <c r="C31" s="360" t="s">
        <v>235</v>
      </c>
      <c r="D31" s="44" t="s">
        <v>33</v>
      </c>
      <c r="E31" s="360" t="s">
        <v>109</v>
      </c>
      <c r="F31" s="43">
        <v>165</v>
      </c>
      <c r="G31" s="2"/>
      <c r="H31" s="778"/>
    </row>
    <row r="32" spans="1:8" ht="18">
      <c r="A32" s="293" t="s">
        <v>220</v>
      </c>
      <c r="B32" s="360" t="s">
        <v>83</v>
      </c>
      <c r="C32" s="360" t="s">
        <v>24</v>
      </c>
      <c r="D32" s="44" t="s">
        <v>24</v>
      </c>
      <c r="E32" s="360" t="s">
        <v>45</v>
      </c>
      <c r="F32" s="43">
        <v>252</v>
      </c>
      <c r="G32" s="2"/>
      <c r="H32" s="778"/>
    </row>
    <row r="33" spans="1:8" ht="14.4">
      <c r="A33" s="140" t="s">
        <v>220</v>
      </c>
      <c r="B33" s="45" t="s">
        <v>236</v>
      </c>
      <c r="C33" s="140"/>
      <c r="D33" s="47"/>
      <c r="E33" s="47"/>
      <c r="F33" s="48">
        <f>SUBTOTAL(9,F24:F32)</f>
        <v>2033</v>
      </c>
      <c r="G33" s="50">
        <f>SUBTOTAL(9,G24:G32)</f>
        <v>0</v>
      </c>
      <c r="H33" s="51">
        <f>SUBTOTAL(9,H24:H32)</f>
        <v>0</v>
      </c>
    </row>
    <row r="34" spans="1:8" ht="18">
      <c r="A34" s="293" t="s">
        <v>220</v>
      </c>
      <c r="B34" s="360" t="s">
        <v>85</v>
      </c>
      <c r="C34" s="360" t="s">
        <v>237</v>
      </c>
      <c r="D34" s="44" t="s">
        <v>22</v>
      </c>
      <c r="E34" s="360" t="s">
        <v>81</v>
      </c>
      <c r="F34" s="43">
        <v>298</v>
      </c>
      <c r="G34" s="2"/>
      <c r="H34" s="778"/>
    </row>
    <row r="35" spans="1:8" ht="18">
      <c r="A35" s="293" t="s">
        <v>220</v>
      </c>
      <c r="B35" s="360" t="s">
        <v>85</v>
      </c>
      <c r="C35" s="360" t="s">
        <v>73</v>
      </c>
      <c r="D35" s="44" t="s">
        <v>34</v>
      </c>
      <c r="E35" s="360" t="s">
        <v>81</v>
      </c>
      <c r="F35" s="43">
        <v>512</v>
      </c>
      <c r="G35" s="2"/>
      <c r="H35" s="778"/>
    </row>
    <row r="36" spans="1:8" ht="18">
      <c r="A36" s="293" t="s">
        <v>220</v>
      </c>
      <c r="B36" s="360" t="s">
        <v>85</v>
      </c>
      <c r="C36" s="360" t="s">
        <v>75</v>
      </c>
      <c r="D36" s="44" t="s">
        <v>38</v>
      </c>
      <c r="E36" s="360" t="s">
        <v>81</v>
      </c>
      <c r="F36" s="43">
        <v>59.75</v>
      </c>
      <c r="G36" s="2"/>
      <c r="H36" s="778"/>
    </row>
    <row r="37" spans="1:8" ht="18">
      <c r="A37" s="293" t="s">
        <v>220</v>
      </c>
      <c r="B37" s="360" t="s">
        <v>85</v>
      </c>
      <c r="C37" s="360" t="s">
        <v>91</v>
      </c>
      <c r="D37" s="44" t="s">
        <v>26</v>
      </c>
      <c r="E37" s="360" t="s">
        <v>81</v>
      </c>
      <c r="F37" s="43">
        <v>1079</v>
      </c>
      <c r="G37" s="2"/>
      <c r="H37" s="778"/>
    </row>
    <row r="38" spans="1:8" ht="18">
      <c r="A38" s="293" t="s">
        <v>220</v>
      </c>
      <c r="B38" s="360" t="s">
        <v>85</v>
      </c>
      <c r="C38" s="360" t="s">
        <v>24</v>
      </c>
      <c r="D38" s="44" t="s">
        <v>24</v>
      </c>
      <c r="E38" s="360" t="s">
        <v>45</v>
      </c>
      <c r="F38" s="43">
        <v>176</v>
      </c>
      <c r="G38" s="2"/>
      <c r="H38" s="778"/>
    </row>
    <row r="39" spans="1:8" ht="14.4">
      <c r="A39" s="140" t="s">
        <v>220</v>
      </c>
      <c r="B39" s="45" t="s">
        <v>238</v>
      </c>
      <c r="C39" s="140"/>
      <c r="D39" s="47"/>
      <c r="E39" s="47"/>
      <c r="F39" s="48">
        <f>SUBTOTAL(9,F34:F38)</f>
        <v>2124.75</v>
      </c>
      <c r="G39" s="50">
        <f>SUBTOTAL(9,G34:G38)</f>
        <v>0</v>
      </c>
      <c r="H39" s="51">
        <f>SUBTOTAL(9,H34:H38)</f>
        <v>0</v>
      </c>
    </row>
    <row r="40" spans="1:8" ht="18">
      <c r="A40" s="293" t="s">
        <v>220</v>
      </c>
      <c r="B40" s="360" t="s">
        <v>90</v>
      </c>
      <c r="C40" s="360" t="s">
        <v>237</v>
      </c>
      <c r="D40" s="44" t="s">
        <v>22</v>
      </c>
      <c r="E40" s="360" t="s">
        <v>81</v>
      </c>
      <c r="F40" s="43">
        <v>278</v>
      </c>
      <c r="G40" s="2"/>
      <c r="H40" s="778"/>
    </row>
    <row r="41" spans="1:8" ht="18">
      <c r="A41" s="293" t="s">
        <v>220</v>
      </c>
      <c r="B41" s="360" t="s">
        <v>90</v>
      </c>
      <c r="C41" s="360" t="s">
        <v>73</v>
      </c>
      <c r="D41" s="44" t="s">
        <v>34</v>
      </c>
      <c r="E41" s="360" t="s">
        <v>81</v>
      </c>
      <c r="F41" s="43">
        <v>362</v>
      </c>
      <c r="G41" s="2"/>
      <c r="H41" s="778"/>
    </row>
    <row r="42" spans="1:8" ht="18">
      <c r="A42" s="293" t="s">
        <v>220</v>
      </c>
      <c r="B42" s="360" t="s">
        <v>90</v>
      </c>
      <c r="C42" s="360" t="s">
        <v>75</v>
      </c>
      <c r="D42" s="44" t="s">
        <v>38</v>
      </c>
      <c r="E42" s="360" t="s">
        <v>81</v>
      </c>
      <c r="F42" s="43">
        <v>54.95</v>
      </c>
      <c r="G42" s="2"/>
      <c r="H42" s="778"/>
    </row>
    <row r="43" spans="1:8" ht="18">
      <c r="A43" s="293" t="s">
        <v>220</v>
      </c>
      <c r="B43" s="360" t="s">
        <v>90</v>
      </c>
      <c r="C43" s="360" t="s">
        <v>91</v>
      </c>
      <c r="D43" s="44" t="s">
        <v>26</v>
      </c>
      <c r="E43" s="360" t="s">
        <v>81</v>
      </c>
      <c r="F43" s="43">
        <v>893</v>
      </c>
      <c r="G43" s="2"/>
      <c r="H43" s="778"/>
    </row>
    <row r="44" spans="1:8" ht="18">
      <c r="A44" s="293" t="s">
        <v>220</v>
      </c>
      <c r="B44" s="360" t="s">
        <v>90</v>
      </c>
      <c r="C44" s="360" t="s">
        <v>239</v>
      </c>
      <c r="D44" s="44" t="s">
        <v>28</v>
      </c>
      <c r="E44" s="360" t="s">
        <v>109</v>
      </c>
      <c r="F44" s="43">
        <v>108</v>
      </c>
      <c r="G44" s="2"/>
      <c r="H44" s="778"/>
    </row>
    <row r="45" spans="1:8" ht="18">
      <c r="A45" s="293" t="s">
        <v>220</v>
      </c>
      <c r="B45" s="360" t="s">
        <v>90</v>
      </c>
      <c r="C45" s="360" t="s">
        <v>24</v>
      </c>
      <c r="D45" s="44" t="s">
        <v>24</v>
      </c>
      <c r="E45" s="360" t="s">
        <v>45</v>
      </c>
      <c r="F45" s="43">
        <v>176</v>
      </c>
      <c r="G45" s="2"/>
      <c r="H45" s="778"/>
    </row>
    <row r="46" spans="1:8" ht="18">
      <c r="A46" s="293" t="s">
        <v>220</v>
      </c>
      <c r="B46" s="360" t="s">
        <v>90</v>
      </c>
      <c r="C46" s="360" t="s">
        <v>131</v>
      </c>
      <c r="D46" s="44" t="s">
        <v>26</v>
      </c>
      <c r="E46" s="360" t="s">
        <v>81</v>
      </c>
      <c r="F46" s="43">
        <v>116</v>
      </c>
      <c r="G46" s="2"/>
      <c r="H46" s="778"/>
    </row>
    <row r="47" spans="1:8" ht="14.4">
      <c r="A47" s="140" t="s">
        <v>220</v>
      </c>
      <c r="B47" s="45" t="s">
        <v>240</v>
      </c>
      <c r="C47" s="140"/>
      <c r="D47" s="47"/>
      <c r="E47" s="47"/>
      <c r="F47" s="48">
        <f>SUBTOTAL(9,F40:F46)</f>
        <v>1987.95</v>
      </c>
      <c r="G47" s="50">
        <f>SUBTOTAL(9,G40:G46)</f>
        <v>0</v>
      </c>
      <c r="H47" s="51">
        <f>SUBTOTAL(9,H40:H46)</f>
        <v>0</v>
      </c>
    </row>
    <row r="48" spans="1:8" ht="18">
      <c r="A48" s="293" t="s">
        <v>220</v>
      </c>
      <c r="B48" s="360" t="s">
        <v>93</v>
      </c>
      <c r="C48" s="360" t="s">
        <v>175</v>
      </c>
      <c r="D48" s="44" t="s">
        <v>22</v>
      </c>
      <c r="E48" s="360" t="s">
        <v>81</v>
      </c>
      <c r="F48" s="43">
        <v>117</v>
      </c>
      <c r="G48" s="2"/>
      <c r="H48" s="778"/>
    </row>
    <row r="49" spans="1:8" ht="18">
      <c r="A49" s="293" t="s">
        <v>220</v>
      </c>
      <c r="B49" s="360" t="s">
        <v>93</v>
      </c>
      <c r="C49" s="360" t="s">
        <v>34</v>
      </c>
      <c r="D49" s="44" t="s">
        <v>34</v>
      </c>
      <c r="E49" s="360" t="s">
        <v>81</v>
      </c>
      <c r="F49" s="43">
        <v>505</v>
      </c>
      <c r="G49" s="2"/>
      <c r="H49" s="778"/>
    </row>
    <row r="50" spans="1:8" ht="18">
      <c r="A50" s="293" t="s">
        <v>220</v>
      </c>
      <c r="B50" s="360" t="s">
        <v>93</v>
      </c>
      <c r="C50" s="360" t="s">
        <v>75</v>
      </c>
      <c r="D50" s="44" t="s">
        <v>38</v>
      </c>
      <c r="E50" s="360" t="s">
        <v>81</v>
      </c>
      <c r="F50" s="43">
        <v>30</v>
      </c>
      <c r="G50" s="2"/>
      <c r="H50" s="778"/>
    </row>
    <row r="51" spans="1:8" ht="18">
      <c r="A51" s="293" t="s">
        <v>220</v>
      </c>
      <c r="B51" s="360" t="s">
        <v>93</v>
      </c>
      <c r="C51" s="360" t="s">
        <v>91</v>
      </c>
      <c r="D51" s="44" t="s">
        <v>26</v>
      </c>
      <c r="E51" s="360" t="s">
        <v>81</v>
      </c>
      <c r="F51" s="43">
        <v>127</v>
      </c>
      <c r="G51" s="2"/>
      <c r="H51" s="778"/>
    </row>
    <row r="52" spans="1:8" ht="18">
      <c r="A52" s="293" t="s">
        <v>220</v>
      </c>
      <c r="B52" s="360" t="s">
        <v>93</v>
      </c>
      <c r="C52" s="360" t="s">
        <v>24</v>
      </c>
      <c r="D52" s="44" t="s">
        <v>24</v>
      </c>
      <c r="E52" s="360" t="s">
        <v>45</v>
      </c>
      <c r="F52" s="43">
        <v>41</v>
      </c>
      <c r="G52" s="2"/>
      <c r="H52" s="778"/>
    </row>
    <row r="53" spans="1:8" ht="14.4">
      <c r="A53" s="140" t="s">
        <v>220</v>
      </c>
      <c r="B53" s="45" t="s">
        <v>241</v>
      </c>
      <c r="C53" s="140"/>
      <c r="D53" s="47"/>
      <c r="E53" s="47"/>
      <c r="F53" s="48">
        <f>SUBTOTAL(9,F48:F52)</f>
        <v>820</v>
      </c>
      <c r="G53" s="50">
        <f>SUBTOTAL(9,G48:G52)</f>
        <v>0</v>
      </c>
      <c r="H53" s="51">
        <f>SUBTOTAL(9,H48:H52)</f>
        <v>0</v>
      </c>
    </row>
    <row r="54" spans="1:8" ht="18">
      <c r="A54" s="293" t="s">
        <v>220</v>
      </c>
      <c r="B54" s="360" t="s">
        <v>114</v>
      </c>
      <c r="C54" s="360" t="s">
        <v>71</v>
      </c>
      <c r="D54" s="44" t="s">
        <v>22</v>
      </c>
      <c r="E54" s="360" t="s">
        <v>81</v>
      </c>
      <c r="F54" s="43">
        <v>117</v>
      </c>
      <c r="G54" s="2"/>
      <c r="H54" s="778"/>
    </row>
    <row r="55" spans="1:8" ht="18">
      <c r="A55" s="293" t="s">
        <v>220</v>
      </c>
      <c r="B55" s="360" t="s">
        <v>114</v>
      </c>
      <c r="C55" s="360" t="s">
        <v>73</v>
      </c>
      <c r="D55" s="44" t="s">
        <v>34</v>
      </c>
      <c r="E55" s="360" t="s">
        <v>81</v>
      </c>
      <c r="F55" s="43">
        <v>441</v>
      </c>
      <c r="G55" s="2"/>
      <c r="H55" s="778"/>
    </row>
    <row r="56" spans="1:8" ht="18">
      <c r="A56" s="293" t="s">
        <v>220</v>
      </c>
      <c r="B56" s="360" t="s">
        <v>114</v>
      </c>
      <c r="C56" s="360" t="s">
        <v>242</v>
      </c>
      <c r="D56" s="44" t="s">
        <v>26</v>
      </c>
      <c r="E56" s="360" t="s">
        <v>81</v>
      </c>
      <c r="F56" s="43">
        <v>170</v>
      </c>
      <c r="G56" s="2"/>
      <c r="H56" s="778"/>
    </row>
    <row r="57" spans="1:8" ht="18">
      <c r="A57" s="293" t="s">
        <v>220</v>
      </c>
      <c r="B57" s="360" t="s">
        <v>114</v>
      </c>
      <c r="C57" s="360" t="s">
        <v>75</v>
      </c>
      <c r="D57" s="44" t="s">
        <v>38</v>
      </c>
      <c r="E57" s="360" t="s">
        <v>81</v>
      </c>
      <c r="F57" s="43">
        <v>30</v>
      </c>
      <c r="G57" s="2"/>
      <c r="H57" s="778"/>
    </row>
    <row r="58" spans="1:8" ht="18">
      <c r="A58" s="293" t="s">
        <v>220</v>
      </c>
      <c r="B58" s="360" t="s">
        <v>114</v>
      </c>
      <c r="C58" s="360" t="s">
        <v>243</v>
      </c>
      <c r="D58" s="44" t="s">
        <v>37</v>
      </c>
      <c r="E58" s="360" t="s">
        <v>65</v>
      </c>
      <c r="F58" s="43">
        <v>21</v>
      </c>
      <c r="G58" s="2"/>
      <c r="H58" s="778"/>
    </row>
    <row r="59" spans="1:8" ht="14.4">
      <c r="A59" s="140" t="s">
        <v>220</v>
      </c>
      <c r="B59" s="45" t="s">
        <v>244</v>
      </c>
      <c r="C59" s="140"/>
      <c r="D59" s="47"/>
      <c r="E59" s="47"/>
      <c r="F59" s="48">
        <f>SUBTOTAL(9,F54:F58)</f>
        <v>779</v>
      </c>
      <c r="G59" s="50">
        <f>SUBTOTAL(9,G54:G58)</f>
        <v>0</v>
      </c>
      <c r="H59" s="51">
        <f>SUBTOTAL(9,H54:H58)</f>
        <v>0</v>
      </c>
    </row>
    <row r="60" spans="1:8" ht="18">
      <c r="A60" s="293" t="s">
        <v>220</v>
      </c>
      <c r="B60" s="54" t="s">
        <v>97</v>
      </c>
      <c r="C60" s="44"/>
      <c r="D60" s="44" t="s">
        <v>39</v>
      </c>
      <c r="E60" s="55"/>
      <c r="F60" s="55"/>
      <c r="G60" s="2"/>
      <c r="H60" s="778"/>
    </row>
    <row r="61" spans="1:8" ht="14.4">
      <c r="A61" s="140" t="s">
        <v>220</v>
      </c>
      <c r="B61" s="172" t="s">
        <v>98</v>
      </c>
      <c r="C61" s="140"/>
      <c r="D61" s="47"/>
      <c r="E61" s="47"/>
      <c r="F61" s="48"/>
      <c r="G61" s="50">
        <f>SUBTOTAL(9,G60:G60)</f>
        <v>0</v>
      </c>
      <c r="H61" s="51">
        <f>SUBTOTAL(9,H60:H60)</f>
        <v>0</v>
      </c>
    </row>
    <row r="62" spans="1:8" ht="18">
      <c r="A62" s="293" t="s">
        <v>220</v>
      </c>
      <c r="B62" s="54" t="s">
        <v>522</v>
      </c>
      <c r="C62" s="806" t="s">
        <v>95</v>
      </c>
      <c r="D62" s="44" t="s">
        <v>39</v>
      </c>
      <c r="E62" s="55"/>
      <c r="F62" s="55"/>
      <c r="G62" s="2"/>
      <c r="H62" s="778"/>
    </row>
    <row r="63" spans="1:8" ht="14.4">
      <c r="A63" s="140" t="s">
        <v>220</v>
      </c>
      <c r="B63" s="172" t="s">
        <v>96</v>
      </c>
      <c r="C63" s="140"/>
      <c r="D63" s="47"/>
      <c r="E63" s="47"/>
      <c r="F63" s="48"/>
      <c r="G63" s="50">
        <f>SUBTOTAL(9,G62:G62)</f>
        <v>0</v>
      </c>
      <c r="H63" s="51">
        <f>SUBTOTAL(9,H62:H62)</f>
        <v>0</v>
      </c>
    </row>
    <row r="64" spans="1:8" ht="18">
      <c r="A64" s="293" t="s">
        <v>220</v>
      </c>
      <c r="B64" s="54" t="s">
        <v>99</v>
      </c>
      <c r="C64" s="44"/>
      <c r="D64" s="44" t="s">
        <v>22</v>
      </c>
      <c r="E64" s="55"/>
      <c r="F64" s="56">
        <v>4</v>
      </c>
      <c r="G64" s="2"/>
      <c r="H64" s="778"/>
    </row>
    <row r="65" spans="1:8" ht="14.4">
      <c r="A65" s="140" t="s">
        <v>220</v>
      </c>
      <c r="B65" s="172" t="s">
        <v>100</v>
      </c>
      <c r="C65" s="140"/>
      <c r="D65" s="47"/>
      <c r="E65" s="47"/>
      <c r="F65" s="48"/>
      <c r="G65" s="50">
        <f>SUBTOTAL(9,G64:G64)</f>
        <v>0</v>
      </c>
      <c r="H65" s="51">
        <f>SUBTOTAL(9,H64:H64)</f>
        <v>0</v>
      </c>
    </row>
    <row r="66" spans="1:8" ht="42" customHeight="1">
      <c r="A66" s="420" t="s">
        <v>245</v>
      </c>
      <c r="B66" s="294" t="s">
        <v>102</v>
      </c>
      <c r="C66" s="293"/>
      <c r="D66" s="293"/>
      <c r="E66" s="295"/>
      <c r="F66" s="296">
        <f>SUBTOTAL(9,F5:F59)</f>
        <v>12795.7</v>
      </c>
      <c r="G66" s="57">
        <f>SUBTOTAL(9,G5:G65)</f>
        <v>0</v>
      </c>
      <c r="H66" s="297">
        <f>SUBTOTAL(9,H5:H65)</f>
        <v>0</v>
      </c>
    </row>
    <row r="67" spans="1:8" ht="18">
      <c r="A67" s="299" t="s">
        <v>246</v>
      </c>
      <c r="B67" s="360" t="s">
        <v>69</v>
      </c>
      <c r="C67" s="383" t="s">
        <v>247</v>
      </c>
      <c r="D67" s="44" t="s">
        <v>21</v>
      </c>
      <c r="E67" s="380" t="s">
        <v>70</v>
      </c>
      <c r="F67" s="43">
        <v>10</v>
      </c>
      <c r="G67" s="2"/>
      <c r="H67" s="778"/>
    </row>
    <row r="68" spans="1:8" ht="18">
      <c r="A68" s="299" t="s">
        <v>246</v>
      </c>
      <c r="B68" s="360" t="s">
        <v>69</v>
      </c>
      <c r="C68" s="362" t="s">
        <v>71</v>
      </c>
      <c r="D68" s="44" t="s">
        <v>22</v>
      </c>
      <c r="E68" s="362" t="s">
        <v>47</v>
      </c>
      <c r="F68" s="43">
        <v>199</v>
      </c>
      <c r="G68" s="2"/>
      <c r="H68" s="778"/>
    </row>
    <row r="69" spans="1:8" ht="18">
      <c r="A69" s="299" t="s">
        <v>246</v>
      </c>
      <c r="B69" s="360" t="s">
        <v>69</v>
      </c>
      <c r="C69" s="362" t="s">
        <v>248</v>
      </c>
      <c r="D69" s="44" t="s">
        <v>33</v>
      </c>
      <c r="E69" s="362" t="s">
        <v>70</v>
      </c>
      <c r="F69" s="43">
        <v>64</v>
      </c>
      <c r="G69" s="2"/>
      <c r="H69" s="778"/>
    </row>
    <row r="70" spans="1:8" ht="18">
      <c r="A70" s="299" t="s">
        <v>246</v>
      </c>
      <c r="B70" s="360" t="s">
        <v>69</v>
      </c>
      <c r="C70" s="362" t="s">
        <v>249</v>
      </c>
      <c r="D70" s="44" t="s">
        <v>26</v>
      </c>
      <c r="E70" s="362" t="s">
        <v>70</v>
      </c>
      <c r="F70" s="43">
        <v>108</v>
      </c>
      <c r="G70" s="2"/>
      <c r="H70" s="778"/>
    </row>
    <row r="71" spans="1:8" ht="18">
      <c r="A71" s="299" t="s">
        <v>246</v>
      </c>
      <c r="B71" s="360" t="s">
        <v>69</v>
      </c>
      <c r="C71" s="362" t="s">
        <v>250</v>
      </c>
      <c r="D71" s="44" t="s">
        <v>32</v>
      </c>
      <c r="E71" s="362" t="s">
        <v>70</v>
      </c>
      <c r="F71" s="43">
        <v>148</v>
      </c>
      <c r="G71" s="2"/>
      <c r="H71" s="778"/>
    </row>
    <row r="72" spans="1:8" ht="18">
      <c r="A72" s="299" t="s">
        <v>246</v>
      </c>
      <c r="B72" s="360" t="s">
        <v>69</v>
      </c>
      <c r="C72" s="362" t="s">
        <v>251</v>
      </c>
      <c r="D72" s="783" t="s">
        <v>41</v>
      </c>
      <c r="E72" s="362" t="s">
        <v>70</v>
      </c>
      <c r="F72" s="43">
        <v>19</v>
      </c>
      <c r="G72" s="2"/>
      <c r="H72" s="778"/>
    </row>
    <row r="73" spans="1:8" ht="18">
      <c r="A73" s="299" t="s">
        <v>246</v>
      </c>
      <c r="B73" s="360" t="s">
        <v>69</v>
      </c>
      <c r="C73" s="362" t="s">
        <v>252</v>
      </c>
      <c r="D73" s="44" t="s">
        <v>38</v>
      </c>
      <c r="E73" s="362" t="s">
        <v>47</v>
      </c>
      <c r="F73" s="43">
        <v>34</v>
      </c>
      <c r="G73" s="2"/>
      <c r="H73" s="778"/>
    </row>
    <row r="74" spans="1:8" ht="18">
      <c r="A74" s="299" t="s">
        <v>246</v>
      </c>
      <c r="B74" s="360" t="s">
        <v>69</v>
      </c>
      <c r="C74" s="362" t="s">
        <v>253</v>
      </c>
      <c r="D74" s="44" t="s">
        <v>35</v>
      </c>
      <c r="E74" s="362" t="s">
        <v>65</v>
      </c>
      <c r="F74" s="43">
        <v>8</v>
      </c>
      <c r="G74" s="2"/>
      <c r="H74" s="778"/>
    </row>
    <row r="75" spans="1:8" ht="18">
      <c r="A75" s="299" t="s">
        <v>246</v>
      </c>
      <c r="B75" s="360" t="s">
        <v>69</v>
      </c>
      <c r="C75" s="362" t="s">
        <v>254</v>
      </c>
      <c r="D75" s="44" t="s">
        <v>37</v>
      </c>
      <c r="E75" s="362" t="s">
        <v>47</v>
      </c>
      <c r="F75" s="43">
        <v>81</v>
      </c>
      <c r="G75" s="2"/>
      <c r="H75" s="778"/>
    </row>
    <row r="76" spans="1:8" ht="18">
      <c r="A76" s="299" t="s">
        <v>246</v>
      </c>
      <c r="B76" s="360" t="s">
        <v>69</v>
      </c>
      <c r="C76" s="362" t="s">
        <v>255</v>
      </c>
      <c r="D76" s="44" t="s">
        <v>37</v>
      </c>
      <c r="E76" s="362" t="s">
        <v>47</v>
      </c>
      <c r="F76" s="43">
        <v>55</v>
      </c>
      <c r="G76" s="2"/>
      <c r="H76" s="778"/>
    </row>
    <row r="77" spans="1:8" ht="18">
      <c r="A77" s="299" t="s">
        <v>246</v>
      </c>
      <c r="B77" s="360" t="s">
        <v>69</v>
      </c>
      <c r="C77" s="362" t="s">
        <v>24</v>
      </c>
      <c r="D77" s="44" t="s">
        <v>24</v>
      </c>
      <c r="E77" s="362" t="s">
        <v>70</v>
      </c>
      <c r="F77" s="43">
        <v>15</v>
      </c>
      <c r="G77" s="2"/>
      <c r="H77" s="778"/>
    </row>
    <row r="78" spans="1:8" ht="18">
      <c r="A78" s="299" t="s">
        <v>246</v>
      </c>
      <c r="B78" s="360" t="s">
        <v>69</v>
      </c>
      <c r="C78" s="360" t="s">
        <v>519</v>
      </c>
      <c r="D78" s="44" t="s">
        <v>25</v>
      </c>
      <c r="E78" s="362" t="s">
        <v>109</v>
      </c>
      <c r="F78" s="43">
        <v>3</v>
      </c>
      <c r="G78" s="2"/>
      <c r="H78" s="778"/>
    </row>
    <row r="79" spans="1:8" ht="14.4">
      <c r="A79" s="140" t="s">
        <v>246</v>
      </c>
      <c r="B79" s="45" t="s">
        <v>224</v>
      </c>
      <c r="C79" s="45"/>
      <c r="D79" s="47"/>
      <c r="E79" s="47"/>
      <c r="F79" s="48">
        <f>SUBTOTAL(9,F67:F78)</f>
        <v>744</v>
      </c>
      <c r="G79" s="50">
        <f>SUBTOTAL(9,G67:G78)</f>
        <v>0</v>
      </c>
      <c r="H79" s="51">
        <f>SUBTOTAL(9,H67:H78)</f>
        <v>0</v>
      </c>
    </row>
    <row r="80" spans="1:8" ht="18">
      <c r="A80" s="299" t="s">
        <v>246</v>
      </c>
      <c r="B80" s="360" t="s">
        <v>83</v>
      </c>
      <c r="C80" s="362" t="s">
        <v>72</v>
      </c>
      <c r="D80" s="44" t="s">
        <v>22</v>
      </c>
      <c r="E80" s="362" t="s">
        <v>70</v>
      </c>
      <c r="F80" s="43">
        <v>31</v>
      </c>
      <c r="G80" s="2"/>
      <c r="H80" s="778"/>
    </row>
    <row r="81" spans="1:8" ht="18">
      <c r="A81" s="299" t="s">
        <v>246</v>
      </c>
      <c r="B81" s="360" t="s">
        <v>83</v>
      </c>
      <c r="C81" s="362" t="s">
        <v>165</v>
      </c>
      <c r="D81" s="44" t="s">
        <v>34</v>
      </c>
      <c r="E81" s="362" t="s">
        <v>70</v>
      </c>
      <c r="F81" s="43">
        <v>102</v>
      </c>
      <c r="G81" s="2"/>
      <c r="H81" s="778"/>
    </row>
    <row r="82" spans="1:8" ht="18">
      <c r="A82" s="299" t="s">
        <v>246</v>
      </c>
      <c r="B82" s="360" t="s">
        <v>83</v>
      </c>
      <c r="C82" s="362" t="s">
        <v>73</v>
      </c>
      <c r="D82" s="44" t="s">
        <v>34</v>
      </c>
      <c r="E82" s="362" t="s">
        <v>70</v>
      </c>
      <c r="F82" s="43">
        <v>43</v>
      </c>
      <c r="G82" s="2"/>
      <c r="H82" s="778"/>
    </row>
    <row r="83" spans="1:8" ht="18">
      <c r="A83" s="299" t="s">
        <v>246</v>
      </c>
      <c r="B83" s="360" t="s">
        <v>83</v>
      </c>
      <c r="C83" s="362" t="s">
        <v>252</v>
      </c>
      <c r="D83" s="44" t="s">
        <v>38</v>
      </c>
      <c r="E83" s="362" t="s">
        <v>47</v>
      </c>
      <c r="F83" s="43">
        <v>5</v>
      </c>
      <c r="G83" s="2"/>
      <c r="H83" s="778"/>
    </row>
    <row r="84" spans="1:8" ht="18">
      <c r="A84" s="299" t="s">
        <v>246</v>
      </c>
      <c r="B84" s="360" t="s">
        <v>83</v>
      </c>
      <c r="C84" s="362" t="s">
        <v>24</v>
      </c>
      <c r="D84" s="44" t="s">
        <v>24</v>
      </c>
      <c r="E84" s="362" t="s">
        <v>70</v>
      </c>
      <c r="F84" s="43">
        <v>39</v>
      </c>
      <c r="G84" s="2"/>
      <c r="H84" s="778"/>
    </row>
    <row r="85" spans="1:8" ht="14.4">
      <c r="A85" s="140" t="s">
        <v>246</v>
      </c>
      <c r="B85" s="45" t="s">
        <v>256</v>
      </c>
      <c r="C85" s="45"/>
      <c r="D85" s="47"/>
      <c r="E85" s="47"/>
      <c r="F85" s="48">
        <f>SUBTOTAL(9,F80:F84)</f>
        <v>220</v>
      </c>
      <c r="G85" s="50">
        <f>SUBTOTAL(9,G80:G84)</f>
        <v>0</v>
      </c>
      <c r="H85" s="51">
        <f>SUBTOTAL(9,H80:H84)</f>
        <v>0</v>
      </c>
    </row>
    <row r="86" spans="1:8" ht="18">
      <c r="A86" s="299" t="s">
        <v>246</v>
      </c>
      <c r="B86" s="360" t="s">
        <v>85</v>
      </c>
      <c r="C86" s="362" t="s">
        <v>73</v>
      </c>
      <c r="D86" s="44" t="s">
        <v>34</v>
      </c>
      <c r="E86" s="362" t="s">
        <v>70</v>
      </c>
      <c r="F86" s="43">
        <v>76</v>
      </c>
      <c r="G86" s="2"/>
      <c r="H86" s="778"/>
    </row>
    <row r="87" spans="1:8" ht="18">
      <c r="A87" s="299" t="s">
        <v>246</v>
      </c>
      <c r="B87" s="360" t="s">
        <v>85</v>
      </c>
      <c r="C87" s="362" t="s">
        <v>175</v>
      </c>
      <c r="D87" s="44" t="s">
        <v>22</v>
      </c>
      <c r="E87" s="362" t="s">
        <v>70</v>
      </c>
      <c r="F87" s="43">
        <v>31</v>
      </c>
      <c r="G87" s="2"/>
      <c r="H87" s="778"/>
    </row>
    <row r="88" spans="1:8" ht="18">
      <c r="A88" s="299" t="s">
        <v>246</v>
      </c>
      <c r="B88" s="360" t="s">
        <v>85</v>
      </c>
      <c r="C88" s="362" t="s">
        <v>165</v>
      </c>
      <c r="D88" s="44" t="s">
        <v>34</v>
      </c>
      <c r="E88" s="362" t="s">
        <v>70</v>
      </c>
      <c r="F88" s="43">
        <v>72</v>
      </c>
      <c r="G88" s="2"/>
      <c r="H88" s="778"/>
    </row>
    <row r="89" spans="1:8" ht="18">
      <c r="A89" s="299" t="s">
        <v>246</v>
      </c>
      <c r="B89" s="360" t="s">
        <v>85</v>
      </c>
      <c r="C89" s="362" t="s">
        <v>74</v>
      </c>
      <c r="D89" s="44" t="s">
        <v>38</v>
      </c>
      <c r="E89" s="362" t="s">
        <v>47</v>
      </c>
      <c r="F89" s="43">
        <v>5</v>
      </c>
      <c r="G89" s="2"/>
      <c r="H89" s="778"/>
    </row>
    <row r="90" spans="1:8" ht="18">
      <c r="A90" s="299" t="s">
        <v>246</v>
      </c>
      <c r="B90" s="360" t="s">
        <v>85</v>
      </c>
      <c r="C90" s="362" t="s">
        <v>24</v>
      </c>
      <c r="D90" s="44" t="s">
        <v>24</v>
      </c>
      <c r="E90" s="362" t="s">
        <v>70</v>
      </c>
      <c r="F90" s="43">
        <v>39</v>
      </c>
      <c r="G90" s="2"/>
      <c r="H90" s="778"/>
    </row>
    <row r="91" spans="1:8" ht="14.4">
      <c r="A91" s="140" t="s">
        <v>246</v>
      </c>
      <c r="B91" s="45" t="s">
        <v>238</v>
      </c>
      <c r="C91" s="45"/>
      <c r="D91" s="47"/>
      <c r="E91" s="47"/>
      <c r="F91" s="48">
        <f>SUBTOTAL(9,F86:F90)</f>
        <v>223</v>
      </c>
      <c r="G91" s="50">
        <f>SUBTOTAL(9,G86:G90)</f>
        <v>0</v>
      </c>
      <c r="H91" s="51">
        <f>SUBTOTAL(9,H86:H90)</f>
        <v>0</v>
      </c>
    </row>
    <row r="92" spans="1:8" ht="18">
      <c r="A92" s="299" t="s">
        <v>246</v>
      </c>
      <c r="B92" s="54" t="s">
        <v>522</v>
      </c>
      <c r="C92" s="806" t="s">
        <v>95</v>
      </c>
      <c r="D92" s="44" t="s">
        <v>39</v>
      </c>
      <c r="E92" s="55"/>
      <c r="F92" s="55"/>
      <c r="G92" s="2"/>
      <c r="H92" s="778"/>
    </row>
    <row r="93" spans="1:8" ht="14.4">
      <c r="A93" s="140" t="s">
        <v>246</v>
      </c>
      <c r="B93" s="172" t="s">
        <v>96</v>
      </c>
      <c r="C93" s="45"/>
      <c r="D93" s="47"/>
      <c r="E93" s="47"/>
      <c r="F93" s="48"/>
      <c r="G93" s="50">
        <f>SUBTOTAL(9,G92:G92)</f>
        <v>0</v>
      </c>
      <c r="H93" s="51">
        <f>SUBTOTAL(9,H92:H92)</f>
        <v>0</v>
      </c>
    </row>
    <row r="94" spans="1:8" ht="18">
      <c r="A94" s="299" t="s">
        <v>246</v>
      </c>
      <c r="B94" s="54" t="s">
        <v>97</v>
      </c>
      <c r="C94" s="44" t="s">
        <v>257</v>
      </c>
      <c r="D94" s="44" t="s">
        <v>39</v>
      </c>
      <c r="E94" s="55"/>
      <c r="F94" s="55"/>
      <c r="G94" s="2"/>
      <c r="H94" s="778"/>
    </row>
    <row r="95" spans="1:8" ht="14.4">
      <c r="A95" s="140" t="s">
        <v>246</v>
      </c>
      <c r="B95" s="172" t="s">
        <v>98</v>
      </c>
      <c r="C95" s="45"/>
      <c r="D95" s="47"/>
      <c r="E95" s="47"/>
      <c r="F95" s="48"/>
      <c r="G95" s="50">
        <f>SUBTOTAL(9,G94:G94)</f>
        <v>0</v>
      </c>
      <c r="H95" s="51">
        <f>SUBTOTAL(9,H94:H94)</f>
        <v>0</v>
      </c>
    </row>
    <row r="96" spans="1:8" ht="18">
      <c r="A96" s="299" t="s">
        <v>246</v>
      </c>
      <c r="B96" s="54" t="s">
        <v>99</v>
      </c>
      <c r="C96" s="44"/>
      <c r="D96" s="44" t="s">
        <v>22</v>
      </c>
      <c r="E96" s="55"/>
      <c r="F96" s="56">
        <v>2</v>
      </c>
      <c r="G96" s="2"/>
      <c r="H96" s="778"/>
    </row>
    <row r="97" spans="1:8" ht="14.4">
      <c r="A97" s="140" t="s">
        <v>246</v>
      </c>
      <c r="B97" s="172" t="s">
        <v>100</v>
      </c>
      <c r="C97" s="45"/>
      <c r="D97" s="47"/>
      <c r="E97" s="47"/>
      <c r="F97" s="48"/>
      <c r="G97" s="50">
        <f>SUBTOTAL(9,G96:G96)</f>
        <v>0</v>
      </c>
      <c r="H97" s="51">
        <f>SUBTOTAL(9,H96:H96)</f>
        <v>0</v>
      </c>
    </row>
    <row r="98" spans="1:8" ht="42" customHeight="1">
      <c r="A98" s="421" t="s">
        <v>258</v>
      </c>
      <c r="B98" s="300" t="s">
        <v>102</v>
      </c>
      <c r="C98" s="300"/>
      <c r="D98" s="299"/>
      <c r="E98" s="301"/>
      <c r="F98" s="302">
        <f>SUBTOTAL(9,F67:F91)</f>
        <v>1187</v>
      </c>
      <c r="G98" s="57">
        <f>SUBTOTAL(9,G67:G97)</f>
        <v>0</v>
      </c>
      <c r="H98" s="303">
        <f>SUBTOTAL(9,H67:H97)</f>
        <v>0</v>
      </c>
    </row>
    <row r="99" spans="1:8" ht="18">
      <c r="A99" s="305" t="s">
        <v>259</v>
      </c>
      <c r="B99" s="360" t="s">
        <v>260</v>
      </c>
      <c r="C99" s="454" t="s">
        <v>261</v>
      </c>
      <c r="D99" s="44" t="s">
        <v>40</v>
      </c>
      <c r="E99" s="426" t="s">
        <v>65</v>
      </c>
      <c r="F99" s="427">
        <v>1580</v>
      </c>
      <c r="G99" s="2"/>
      <c r="H99" s="778"/>
    </row>
    <row r="100" spans="1:8" ht="18">
      <c r="A100" s="305" t="s">
        <v>259</v>
      </c>
      <c r="B100" s="360" t="s">
        <v>260</v>
      </c>
      <c r="C100" s="454" t="s">
        <v>262</v>
      </c>
      <c r="D100" s="44" t="s">
        <v>40</v>
      </c>
      <c r="E100" s="426" t="s">
        <v>65</v>
      </c>
      <c r="F100" s="427">
        <v>43</v>
      </c>
      <c r="G100" s="2"/>
      <c r="H100" s="778"/>
    </row>
    <row r="101" spans="1:8" ht="14.4">
      <c r="A101" s="140" t="s">
        <v>259</v>
      </c>
      <c r="B101" s="45" t="s">
        <v>263</v>
      </c>
      <c r="C101" s="45"/>
      <c r="D101" s="47"/>
      <c r="E101" s="47"/>
      <c r="F101" s="48">
        <f>SUBTOTAL(9,F99:F100)</f>
        <v>1623</v>
      </c>
      <c r="G101" s="50">
        <f>SUBTOTAL(9,G99:G100)</f>
        <v>0</v>
      </c>
      <c r="H101" s="51">
        <f>SUBTOTAL(9,H99:H100)</f>
        <v>0</v>
      </c>
    </row>
    <row r="102" spans="1:8" ht="18">
      <c r="A102" s="305" t="s">
        <v>259</v>
      </c>
      <c r="B102" s="360" t="s">
        <v>69</v>
      </c>
      <c r="C102" s="782" t="s">
        <v>21</v>
      </c>
      <c r="D102" s="44" t="s">
        <v>21</v>
      </c>
      <c r="E102" s="424" t="s">
        <v>47</v>
      </c>
      <c r="F102" s="425">
        <v>9</v>
      </c>
      <c r="G102" s="2"/>
      <c r="H102" s="778"/>
    </row>
    <row r="103" spans="1:8" ht="18">
      <c r="A103" s="305" t="s">
        <v>259</v>
      </c>
      <c r="B103" s="360" t="s">
        <v>69</v>
      </c>
      <c r="C103" s="454" t="s">
        <v>71</v>
      </c>
      <c r="D103" s="44" t="s">
        <v>22</v>
      </c>
      <c r="E103" s="426" t="s">
        <v>47</v>
      </c>
      <c r="F103" s="427">
        <v>455</v>
      </c>
      <c r="G103" s="2"/>
      <c r="H103" s="778"/>
    </row>
    <row r="104" spans="1:8" ht="18">
      <c r="A104" s="305" t="s">
        <v>259</v>
      </c>
      <c r="B104" s="360" t="s">
        <v>69</v>
      </c>
      <c r="C104" s="454" t="s">
        <v>189</v>
      </c>
      <c r="D104" s="44" t="s">
        <v>38</v>
      </c>
      <c r="E104" s="426" t="s">
        <v>47</v>
      </c>
      <c r="F104" s="427">
        <v>17</v>
      </c>
      <c r="G104" s="2"/>
      <c r="H104" s="778"/>
    </row>
    <row r="105" spans="1:8" ht="18">
      <c r="A105" s="305" t="s">
        <v>259</v>
      </c>
      <c r="B105" s="360" t="s">
        <v>69</v>
      </c>
      <c r="C105" s="454" t="s">
        <v>264</v>
      </c>
      <c r="D105" s="44" t="s">
        <v>38</v>
      </c>
      <c r="E105" s="798" t="s">
        <v>47</v>
      </c>
      <c r="F105" s="427">
        <v>33</v>
      </c>
      <c r="G105" s="2"/>
      <c r="H105" s="778"/>
    </row>
    <row r="106" spans="1:8" ht="18">
      <c r="A106" s="305" t="s">
        <v>259</v>
      </c>
      <c r="B106" s="360" t="s">
        <v>69</v>
      </c>
      <c r="C106" s="454" t="s">
        <v>186</v>
      </c>
      <c r="D106" s="44" t="s">
        <v>34</v>
      </c>
      <c r="E106" s="426" t="s">
        <v>70</v>
      </c>
      <c r="F106" s="427">
        <v>89</v>
      </c>
      <c r="G106" s="2"/>
      <c r="H106" s="778"/>
    </row>
    <row r="107" spans="1:8" ht="18">
      <c r="A107" s="305" t="s">
        <v>259</v>
      </c>
      <c r="B107" s="360" t="s">
        <v>69</v>
      </c>
      <c r="C107" s="454" t="s">
        <v>187</v>
      </c>
      <c r="D107" s="44" t="s">
        <v>33</v>
      </c>
      <c r="E107" s="426" t="s">
        <v>109</v>
      </c>
      <c r="F107" s="427">
        <v>36</v>
      </c>
      <c r="G107" s="2"/>
      <c r="H107" s="778"/>
    </row>
    <row r="108" spans="1:8" ht="18">
      <c r="A108" s="305" t="s">
        <v>259</v>
      </c>
      <c r="B108" s="360" t="s">
        <v>69</v>
      </c>
      <c r="C108" s="454" t="s">
        <v>111</v>
      </c>
      <c r="D108" s="44" t="s">
        <v>37</v>
      </c>
      <c r="E108" s="426" t="s">
        <v>70</v>
      </c>
      <c r="F108" s="427">
        <v>27</v>
      </c>
      <c r="G108" s="2"/>
      <c r="H108" s="778"/>
    </row>
    <row r="109" spans="1:8" ht="18">
      <c r="A109" s="305" t="s">
        <v>259</v>
      </c>
      <c r="B109" s="360" t="s">
        <v>69</v>
      </c>
      <c r="C109" s="454" t="s">
        <v>24</v>
      </c>
      <c r="D109" s="44" t="s">
        <v>24</v>
      </c>
      <c r="E109" s="426" t="s">
        <v>109</v>
      </c>
      <c r="F109" s="427">
        <v>9.6</v>
      </c>
      <c r="G109" s="2"/>
      <c r="H109" s="778"/>
    </row>
    <row r="110" spans="1:8" ht="18">
      <c r="A110" s="305" t="s">
        <v>259</v>
      </c>
      <c r="B110" s="360" t="s">
        <v>69</v>
      </c>
      <c r="C110" s="360" t="s">
        <v>519</v>
      </c>
      <c r="D110" s="44" t="s">
        <v>25</v>
      </c>
      <c r="E110" s="426" t="s">
        <v>70</v>
      </c>
      <c r="F110" s="427">
        <v>15</v>
      </c>
      <c r="G110" s="2"/>
      <c r="H110" s="778"/>
    </row>
    <row r="111" spans="1:8" ht="14.4">
      <c r="A111" s="140" t="s">
        <v>259</v>
      </c>
      <c r="B111" s="45" t="s">
        <v>224</v>
      </c>
      <c r="C111" s="45"/>
      <c r="D111" s="47"/>
      <c r="E111" s="47"/>
      <c r="F111" s="48">
        <f>SUBTOTAL(9,F102:F110)</f>
        <v>690.6</v>
      </c>
      <c r="G111" s="50">
        <f>SUBTOTAL(9,G102:G110)</f>
        <v>0</v>
      </c>
      <c r="H111" s="51">
        <f>SUBTOTAL(9,H102:H110)</f>
        <v>0</v>
      </c>
    </row>
    <row r="112" spans="1:8" ht="18">
      <c r="A112" s="305" t="s">
        <v>259</v>
      </c>
      <c r="B112" s="53" t="s">
        <v>83</v>
      </c>
      <c r="C112" s="454" t="s">
        <v>71</v>
      </c>
      <c r="D112" s="44" t="s">
        <v>22</v>
      </c>
      <c r="E112" s="426" t="s">
        <v>70</v>
      </c>
      <c r="F112" s="428">
        <v>394</v>
      </c>
      <c r="G112" s="2"/>
      <c r="H112" s="778"/>
    </row>
    <row r="113" spans="1:8" ht="18">
      <c r="A113" s="305" t="s">
        <v>259</v>
      </c>
      <c r="B113" s="53" t="s">
        <v>83</v>
      </c>
      <c r="C113" s="454" t="s">
        <v>265</v>
      </c>
      <c r="D113" s="44" t="s">
        <v>21</v>
      </c>
      <c r="E113" s="426" t="s">
        <v>70</v>
      </c>
      <c r="F113" s="428">
        <v>22</v>
      </c>
      <c r="G113" s="2"/>
      <c r="H113" s="778"/>
    </row>
    <row r="114" spans="1:8" ht="18">
      <c r="A114" s="305" t="s">
        <v>259</v>
      </c>
      <c r="B114" s="53" t="s">
        <v>83</v>
      </c>
      <c r="C114" s="454" t="s">
        <v>73</v>
      </c>
      <c r="D114" s="44" t="s">
        <v>34</v>
      </c>
      <c r="E114" s="426" t="s">
        <v>70</v>
      </c>
      <c r="F114" s="428">
        <v>148</v>
      </c>
      <c r="G114" s="2"/>
      <c r="H114" s="778"/>
    </row>
    <row r="115" spans="1:8" ht="18">
      <c r="A115" s="305" t="s">
        <v>259</v>
      </c>
      <c r="B115" s="53" t="s">
        <v>83</v>
      </c>
      <c r="C115" s="454" t="s">
        <v>74</v>
      </c>
      <c r="D115" s="44" t="s">
        <v>38</v>
      </c>
      <c r="E115" s="426" t="s">
        <v>47</v>
      </c>
      <c r="F115" s="428">
        <v>32</v>
      </c>
      <c r="G115" s="2"/>
      <c r="H115" s="778"/>
    </row>
    <row r="116" spans="1:8" ht="18">
      <c r="A116" s="305" t="s">
        <v>259</v>
      </c>
      <c r="B116" s="53" t="s">
        <v>83</v>
      </c>
      <c r="C116" s="454" t="s">
        <v>144</v>
      </c>
      <c r="D116" s="44" t="s">
        <v>34</v>
      </c>
      <c r="E116" s="426" t="s">
        <v>70</v>
      </c>
      <c r="F116" s="428">
        <v>23</v>
      </c>
      <c r="G116" s="2"/>
      <c r="H116" s="778"/>
    </row>
    <row r="117" spans="1:8" ht="18">
      <c r="A117" s="305" t="s">
        <v>259</v>
      </c>
      <c r="B117" s="53" t="s">
        <v>83</v>
      </c>
      <c r="C117" s="454" t="s">
        <v>266</v>
      </c>
      <c r="D117" s="44" t="s">
        <v>26</v>
      </c>
      <c r="E117" s="426" t="s">
        <v>70</v>
      </c>
      <c r="F117" s="428">
        <v>196</v>
      </c>
      <c r="G117" s="2"/>
      <c r="H117" s="778"/>
    </row>
    <row r="118" spans="1:8" ht="18">
      <c r="A118" s="305" t="s">
        <v>259</v>
      </c>
      <c r="B118" s="53" t="s">
        <v>83</v>
      </c>
      <c r="C118" s="454" t="s">
        <v>86</v>
      </c>
      <c r="D118" s="44" t="s">
        <v>33</v>
      </c>
      <c r="E118" s="426" t="s">
        <v>70</v>
      </c>
      <c r="F118" s="428">
        <v>50</v>
      </c>
      <c r="G118" s="2"/>
      <c r="H118" s="778"/>
    </row>
    <row r="119" spans="1:8" ht="18">
      <c r="A119" s="305" t="s">
        <v>259</v>
      </c>
      <c r="B119" s="53" t="s">
        <v>83</v>
      </c>
      <c r="C119" s="454" t="s">
        <v>267</v>
      </c>
      <c r="D119" s="44" t="s">
        <v>38</v>
      </c>
      <c r="E119" s="426" t="s">
        <v>70</v>
      </c>
      <c r="F119" s="428">
        <v>19</v>
      </c>
      <c r="G119" s="2"/>
      <c r="H119" s="778"/>
    </row>
    <row r="120" spans="1:8" ht="18">
      <c r="A120" s="305" t="s">
        <v>259</v>
      </c>
      <c r="B120" s="53" t="s">
        <v>83</v>
      </c>
      <c r="C120" s="454" t="s">
        <v>24</v>
      </c>
      <c r="D120" s="44" t="s">
        <v>24</v>
      </c>
      <c r="E120" s="426" t="s">
        <v>70</v>
      </c>
      <c r="F120" s="428">
        <v>55</v>
      </c>
      <c r="G120" s="2"/>
      <c r="H120" s="778"/>
    </row>
    <row r="121" spans="1:8" ht="14.4">
      <c r="A121" s="140" t="s">
        <v>259</v>
      </c>
      <c r="B121" s="45" t="s">
        <v>268</v>
      </c>
      <c r="C121" s="45"/>
      <c r="D121" s="47"/>
      <c r="E121" s="47"/>
      <c r="F121" s="48">
        <f>SUBTOTAL(9,F112:F120)</f>
        <v>939</v>
      </c>
      <c r="G121" s="50">
        <f>SUBTOTAL(9,G112:G120)</f>
        <v>0</v>
      </c>
      <c r="H121" s="51">
        <f>SUBTOTAL(9,H112:H120)</f>
        <v>0</v>
      </c>
    </row>
    <row r="122" spans="1:8" ht="18">
      <c r="A122" s="305" t="s">
        <v>259</v>
      </c>
      <c r="B122" s="360" t="s">
        <v>85</v>
      </c>
      <c r="C122" s="454" t="s">
        <v>71</v>
      </c>
      <c r="D122" s="44" t="s">
        <v>22</v>
      </c>
      <c r="E122" s="424" t="s">
        <v>109</v>
      </c>
      <c r="F122" s="429">
        <v>247</v>
      </c>
      <c r="G122" s="2"/>
      <c r="H122" s="778"/>
    </row>
    <row r="123" spans="1:8" ht="18">
      <c r="A123" s="305" t="s">
        <v>259</v>
      </c>
      <c r="B123" s="360" t="s">
        <v>85</v>
      </c>
      <c r="C123" s="454" t="s">
        <v>73</v>
      </c>
      <c r="D123" s="44" t="s">
        <v>34</v>
      </c>
      <c r="E123" s="426" t="s">
        <v>70</v>
      </c>
      <c r="F123" s="428">
        <v>150</v>
      </c>
      <c r="G123" s="2"/>
      <c r="H123" s="778"/>
    </row>
    <row r="124" spans="1:8" ht="18">
      <c r="A124" s="305" t="s">
        <v>259</v>
      </c>
      <c r="B124" s="360" t="s">
        <v>85</v>
      </c>
      <c r="C124" s="454" t="s">
        <v>74</v>
      </c>
      <c r="D124" s="44" t="s">
        <v>38</v>
      </c>
      <c r="E124" s="426" t="s">
        <v>47</v>
      </c>
      <c r="F124" s="428">
        <v>16</v>
      </c>
      <c r="G124" s="2"/>
      <c r="H124" s="778"/>
    </row>
    <row r="125" spans="1:8" ht="18">
      <c r="A125" s="305" t="s">
        <v>259</v>
      </c>
      <c r="B125" s="360" t="s">
        <v>85</v>
      </c>
      <c r="C125" s="454" t="s">
        <v>269</v>
      </c>
      <c r="D125" s="44" t="s">
        <v>37</v>
      </c>
      <c r="E125" s="426" t="s">
        <v>70</v>
      </c>
      <c r="F125" s="428">
        <v>10</v>
      </c>
      <c r="G125" s="2"/>
      <c r="H125" s="778"/>
    </row>
    <row r="126" spans="1:8" ht="18">
      <c r="A126" s="305" t="s">
        <v>259</v>
      </c>
      <c r="B126" s="360" t="s">
        <v>85</v>
      </c>
      <c r="C126" s="454" t="s">
        <v>270</v>
      </c>
      <c r="D126" s="44" t="s">
        <v>34</v>
      </c>
      <c r="E126" s="426" t="s">
        <v>47</v>
      </c>
      <c r="F126" s="428">
        <v>376</v>
      </c>
      <c r="G126" s="2"/>
      <c r="H126" s="778"/>
    </row>
    <row r="127" spans="1:8" ht="18">
      <c r="A127" s="305" t="s">
        <v>259</v>
      </c>
      <c r="B127" s="360" t="s">
        <v>85</v>
      </c>
      <c r="C127" s="454" t="s">
        <v>271</v>
      </c>
      <c r="D127" s="44" t="s">
        <v>35</v>
      </c>
      <c r="E127" s="426" t="s">
        <v>70</v>
      </c>
      <c r="F127" s="428">
        <v>6</v>
      </c>
      <c r="G127" s="2"/>
      <c r="H127" s="778"/>
    </row>
    <row r="128" spans="1:8" ht="18">
      <c r="A128" s="305" t="s">
        <v>259</v>
      </c>
      <c r="B128" s="360" t="s">
        <v>85</v>
      </c>
      <c r="C128" s="454" t="s">
        <v>24</v>
      </c>
      <c r="D128" s="44" t="s">
        <v>24</v>
      </c>
      <c r="E128" s="426" t="s">
        <v>70</v>
      </c>
      <c r="F128" s="428">
        <v>40</v>
      </c>
      <c r="G128" s="2"/>
      <c r="H128" s="778"/>
    </row>
    <row r="129" spans="1:8" ht="18">
      <c r="A129" s="305" t="s">
        <v>259</v>
      </c>
      <c r="B129" s="360" t="s">
        <v>85</v>
      </c>
      <c r="C129" s="454" t="s">
        <v>267</v>
      </c>
      <c r="D129" s="44" t="s">
        <v>38</v>
      </c>
      <c r="E129" s="426" t="s">
        <v>47</v>
      </c>
      <c r="F129" s="428">
        <v>32</v>
      </c>
      <c r="G129" s="2"/>
      <c r="H129" s="778"/>
    </row>
    <row r="130" spans="1:8" ht="18">
      <c r="A130" s="305" t="s">
        <v>259</v>
      </c>
      <c r="B130" s="360" t="s">
        <v>85</v>
      </c>
      <c r="C130" s="454" t="s">
        <v>272</v>
      </c>
      <c r="D130" s="44" t="s">
        <v>34</v>
      </c>
      <c r="E130" s="426" t="s">
        <v>70</v>
      </c>
      <c r="F130" s="428">
        <v>100</v>
      </c>
      <c r="G130" s="2"/>
      <c r="H130" s="778"/>
    </row>
    <row r="131" spans="1:8" ht="14.4">
      <c r="A131" s="140" t="s">
        <v>259</v>
      </c>
      <c r="B131" s="45" t="s">
        <v>273</v>
      </c>
      <c r="C131" s="45"/>
      <c r="D131" s="47"/>
      <c r="E131" s="47"/>
      <c r="F131" s="48">
        <f>SUBTOTAL(9,F122:F130)</f>
        <v>977</v>
      </c>
      <c r="G131" s="50">
        <f>SUBTOTAL(9,G122:G130)</f>
        <v>0</v>
      </c>
      <c r="H131" s="51">
        <f>SUBTOTAL(9,H122:H130)</f>
        <v>0</v>
      </c>
    </row>
    <row r="132" spans="1:8" ht="18">
      <c r="A132" s="305" t="s">
        <v>259</v>
      </c>
      <c r="B132" s="360" t="s">
        <v>274</v>
      </c>
      <c r="C132" s="454" t="s">
        <v>71</v>
      </c>
      <c r="D132" s="44" t="s">
        <v>22</v>
      </c>
      <c r="E132" s="426" t="s">
        <v>70</v>
      </c>
      <c r="F132" s="428">
        <v>241</v>
      </c>
      <c r="G132" s="2"/>
      <c r="H132" s="778"/>
    </row>
    <row r="133" spans="1:8" ht="18">
      <c r="A133" s="305" t="s">
        <v>259</v>
      </c>
      <c r="B133" s="360" t="s">
        <v>274</v>
      </c>
      <c r="C133" s="454" t="s">
        <v>73</v>
      </c>
      <c r="D133" s="44" t="s">
        <v>34</v>
      </c>
      <c r="E133" s="426" t="s">
        <v>70</v>
      </c>
      <c r="F133" s="428">
        <v>468</v>
      </c>
      <c r="G133" s="2"/>
      <c r="H133" s="778"/>
    </row>
    <row r="134" spans="1:8" ht="18">
      <c r="A134" s="305" t="s">
        <v>259</v>
      </c>
      <c r="B134" s="360" t="s">
        <v>274</v>
      </c>
      <c r="C134" s="454" t="s">
        <v>74</v>
      </c>
      <c r="D134" s="44" t="s">
        <v>38</v>
      </c>
      <c r="E134" s="426" t="s">
        <v>47</v>
      </c>
      <c r="F134" s="428">
        <v>35</v>
      </c>
      <c r="G134" s="2"/>
      <c r="H134" s="778"/>
    </row>
    <row r="135" spans="1:8" ht="18">
      <c r="A135" s="305" t="s">
        <v>259</v>
      </c>
      <c r="B135" s="360" t="s">
        <v>274</v>
      </c>
      <c r="C135" s="454" t="s">
        <v>86</v>
      </c>
      <c r="D135" s="44" t="s">
        <v>33</v>
      </c>
      <c r="E135" s="426" t="s">
        <v>70</v>
      </c>
      <c r="F135" s="428">
        <v>28</v>
      </c>
      <c r="G135" s="2"/>
      <c r="H135" s="778"/>
    </row>
    <row r="136" spans="1:8" ht="18">
      <c r="A136" s="305" t="s">
        <v>259</v>
      </c>
      <c r="B136" s="360" t="s">
        <v>274</v>
      </c>
      <c r="C136" s="454" t="s">
        <v>24</v>
      </c>
      <c r="D136" s="44" t="s">
        <v>24</v>
      </c>
      <c r="E136" s="426" t="s">
        <v>70</v>
      </c>
      <c r="F136" s="428">
        <v>51</v>
      </c>
      <c r="G136" s="2"/>
      <c r="H136" s="778"/>
    </row>
    <row r="137" spans="1:8" ht="18">
      <c r="A137" s="305" t="s">
        <v>259</v>
      </c>
      <c r="B137" s="360" t="s">
        <v>274</v>
      </c>
      <c r="C137" s="454" t="s">
        <v>111</v>
      </c>
      <c r="D137" s="44" t="s">
        <v>37</v>
      </c>
      <c r="E137" s="426" t="s">
        <v>70</v>
      </c>
      <c r="F137" s="428">
        <v>12</v>
      </c>
      <c r="G137" s="2"/>
      <c r="H137" s="778"/>
    </row>
    <row r="138" spans="1:8" ht="18">
      <c r="A138" s="305" t="s">
        <v>259</v>
      </c>
      <c r="B138" s="360" t="s">
        <v>274</v>
      </c>
      <c r="C138" s="454" t="s">
        <v>275</v>
      </c>
      <c r="D138" s="44" t="s">
        <v>35</v>
      </c>
      <c r="E138" s="426" t="s">
        <v>70</v>
      </c>
      <c r="F138" s="428">
        <v>44</v>
      </c>
      <c r="G138" s="2"/>
      <c r="H138" s="778"/>
    </row>
    <row r="139" spans="1:8" ht="18">
      <c r="A139" s="305" t="s">
        <v>259</v>
      </c>
      <c r="B139" s="360" t="s">
        <v>274</v>
      </c>
      <c r="C139" s="454" t="s">
        <v>276</v>
      </c>
      <c r="D139" s="44" t="s">
        <v>26</v>
      </c>
      <c r="E139" s="426" t="s">
        <v>70</v>
      </c>
      <c r="F139" s="428">
        <v>6</v>
      </c>
      <c r="G139" s="2"/>
      <c r="H139" s="778"/>
    </row>
    <row r="140" spans="1:8" ht="14.4">
      <c r="A140" s="140" t="s">
        <v>259</v>
      </c>
      <c r="B140" s="45" t="s">
        <v>277</v>
      </c>
      <c r="C140" s="45"/>
      <c r="D140" s="47"/>
      <c r="E140" s="47"/>
      <c r="F140" s="48">
        <f>SUBTOTAL(9,F132:F139)</f>
        <v>885</v>
      </c>
      <c r="G140" s="50">
        <f>SUBTOTAL(9,G132:G139)</f>
        <v>0</v>
      </c>
      <c r="H140" s="51">
        <f>SUBTOTAL(9,H132:H139)</f>
        <v>0</v>
      </c>
    </row>
    <row r="141" spans="1:8" ht="18">
      <c r="A141" s="305" t="s">
        <v>259</v>
      </c>
      <c r="B141" s="360" t="s">
        <v>93</v>
      </c>
      <c r="C141" s="454" t="s">
        <v>71</v>
      </c>
      <c r="D141" s="44" t="s">
        <v>22</v>
      </c>
      <c r="E141" s="426" t="s">
        <v>70</v>
      </c>
      <c r="F141" s="428">
        <v>44</v>
      </c>
      <c r="G141" s="2"/>
      <c r="H141" s="778"/>
    </row>
    <row r="142" spans="1:8" ht="18">
      <c r="A142" s="305" t="s">
        <v>259</v>
      </c>
      <c r="B142" s="360" t="s">
        <v>93</v>
      </c>
      <c r="C142" s="454" t="s">
        <v>73</v>
      </c>
      <c r="D142" s="44" t="s">
        <v>34</v>
      </c>
      <c r="E142" s="426" t="s">
        <v>70</v>
      </c>
      <c r="F142" s="428">
        <v>138</v>
      </c>
      <c r="G142" s="2"/>
      <c r="H142" s="778"/>
    </row>
    <row r="143" spans="1:8" ht="18">
      <c r="A143" s="305" t="s">
        <v>259</v>
      </c>
      <c r="B143" s="360" t="s">
        <v>93</v>
      </c>
      <c r="C143" s="454" t="s">
        <v>278</v>
      </c>
      <c r="D143" s="44" t="s">
        <v>33</v>
      </c>
      <c r="E143" s="426" t="s">
        <v>70</v>
      </c>
      <c r="F143" s="428">
        <v>20</v>
      </c>
      <c r="G143" s="2"/>
      <c r="H143" s="778"/>
    </row>
    <row r="144" spans="1:8" ht="18">
      <c r="A144" s="305" t="s">
        <v>259</v>
      </c>
      <c r="B144" s="360" t="s">
        <v>93</v>
      </c>
      <c r="C144" s="454" t="s">
        <v>74</v>
      </c>
      <c r="D144" s="44" t="s">
        <v>38</v>
      </c>
      <c r="E144" s="426" t="s">
        <v>47</v>
      </c>
      <c r="F144" s="428">
        <v>12</v>
      </c>
      <c r="G144" s="2"/>
      <c r="H144" s="778"/>
    </row>
    <row r="145" spans="1:8" ht="18">
      <c r="A145" s="305" t="s">
        <v>259</v>
      </c>
      <c r="B145" s="360" t="s">
        <v>93</v>
      </c>
      <c r="C145" s="454" t="s">
        <v>279</v>
      </c>
      <c r="D145" s="44" t="s">
        <v>22</v>
      </c>
      <c r="E145" s="426" t="s">
        <v>70</v>
      </c>
      <c r="F145" s="428">
        <v>5</v>
      </c>
      <c r="G145" s="2"/>
      <c r="H145" s="778"/>
    </row>
    <row r="146" spans="1:8" ht="18">
      <c r="A146" s="305" t="s">
        <v>259</v>
      </c>
      <c r="B146" s="360" t="s">
        <v>93</v>
      </c>
      <c r="C146" s="454" t="s">
        <v>24</v>
      </c>
      <c r="D146" s="44" t="s">
        <v>24</v>
      </c>
      <c r="E146" s="426" t="s">
        <v>70</v>
      </c>
      <c r="F146" s="428">
        <v>38</v>
      </c>
      <c r="G146" s="2"/>
      <c r="H146" s="778"/>
    </row>
    <row r="147" spans="1:8" ht="14.4">
      <c r="A147" s="140" t="s">
        <v>259</v>
      </c>
      <c r="B147" s="45" t="s">
        <v>280</v>
      </c>
      <c r="C147" s="45"/>
      <c r="D147" s="47"/>
      <c r="E147" s="47"/>
      <c r="F147" s="48">
        <f>SUBTOTAL(9,F141:F146)</f>
        <v>257</v>
      </c>
      <c r="G147" s="50">
        <f>SUBTOTAL(9,G141:G146)</f>
        <v>0</v>
      </c>
      <c r="H147" s="51">
        <f>SUBTOTAL(9,H141:H146)</f>
        <v>0</v>
      </c>
    </row>
    <row r="148" spans="1:8" ht="18">
      <c r="A148" s="305" t="s">
        <v>259</v>
      </c>
      <c r="B148" s="54" t="s">
        <v>522</v>
      </c>
      <c r="C148" s="806" t="s">
        <v>95</v>
      </c>
      <c r="D148" s="44" t="s">
        <v>39</v>
      </c>
      <c r="E148" s="55"/>
      <c r="F148" s="55"/>
      <c r="G148" s="2"/>
      <c r="H148" s="778"/>
    </row>
    <row r="149" spans="1:8" ht="14.4">
      <c r="A149" s="140" t="s">
        <v>282</v>
      </c>
      <c r="B149" s="172" t="s">
        <v>96</v>
      </c>
      <c r="C149" s="45"/>
      <c r="D149" s="47"/>
      <c r="E149" s="47"/>
      <c r="F149" s="48"/>
      <c r="G149" s="50">
        <f>SUBTOTAL(9,G148:G148)</f>
        <v>0</v>
      </c>
      <c r="H149" s="51">
        <f>SUBTOTAL(9,H148:H148)</f>
        <v>0</v>
      </c>
    </row>
    <row r="150" spans="1:8" ht="18">
      <c r="A150" s="305" t="s">
        <v>259</v>
      </c>
      <c r="B150" s="54" t="s">
        <v>97</v>
      </c>
      <c r="C150" s="53"/>
      <c r="D150" s="44" t="s">
        <v>39</v>
      </c>
      <c r="E150" s="55"/>
      <c r="F150" s="55"/>
      <c r="G150" s="2"/>
      <c r="H150" s="778"/>
    </row>
    <row r="151" spans="1:8" ht="14.4">
      <c r="A151" s="140" t="s">
        <v>259</v>
      </c>
      <c r="B151" s="172" t="s">
        <v>98</v>
      </c>
      <c r="C151" s="45"/>
      <c r="D151" s="47"/>
      <c r="E151" s="47"/>
      <c r="F151" s="48"/>
      <c r="G151" s="50">
        <f>SUBTOTAL(9,G150:G150)</f>
        <v>0</v>
      </c>
      <c r="H151" s="51">
        <f>SUBTOTAL(9,H150:H150)</f>
        <v>0</v>
      </c>
    </row>
    <row r="152" spans="1:8" ht="39" customHeight="1">
      <c r="A152" s="422" t="s">
        <v>281</v>
      </c>
      <c r="B152" s="307" t="s">
        <v>102</v>
      </c>
      <c r="C152" s="307"/>
      <c r="D152" s="304"/>
      <c r="E152" s="308"/>
      <c r="F152" s="309">
        <f>SUBTOTAL(9,F99:F147)</f>
        <v>5371.6</v>
      </c>
      <c r="G152" s="57">
        <f>SUBTOTAL(9,G99:G151)</f>
        <v>0</v>
      </c>
      <c r="H152" s="306">
        <f>SUBTOTAL(9,H99:H151)</f>
        <v>0</v>
      </c>
    </row>
    <row r="153" spans="1:8" ht="18">
      <c r="A153" s="310" t="s">
        <v>282</v>
      </c>
      <c r="B153" s="360" t="s">
        <v>260</v>
      </c>
      <c r="C153" s="454" t="s">
        <v>261</v>
      </c>
      <c r="D153" s="44" t="s">
        <v>40</v>
      </c>
      <c r="E153" s="426" t="s">
        <v>65</v>
      </c>
      <c r="F153" s="428">
        <v>1004</v>
      </c>
      <c r="G153" s="2"/>
      <c r="H153" s="778"/>
    </row>
    <row r="154" spans="1:8" ht="14.4">
      <c r="A154" s="140" t="s">
        <v>282</v>
      </c>
      <c r="B154" s="45" t="s">
        <v>263</v>
      </c>
      <c r="C154" s="45"/>
      <c r="D154" s="47"/>
      <c r="E154" s="47"/>
      <c r="F154" s="48">
        <f>SUBTOTAL(9,F153)</f>
        <v>1004</v>
      </c>
      <c r="G154" s="50">
        <f>SUBTOTAL(9,G153)</f>
        <v>0</v>
      </c>
      <c r="H154" s="51">
        <f>SUBTOTAL(9,H153)</f>
        <v>0</v>
      </c>
    </row>
    <row r="155" spans="1:8" ht="18">
      <c r="A155" s="310" t="s">
        <v>282</v>
      </c>
      <c r="B155" s="360" t="s">
        <v>69</v>
      </c>
      <c r="C155" s="782" t="s">
        <v>21</v>
      </c>
      <c r="D155" s="44" t="s">
        <v>21</v>
      </c>
      <c r="E155" s="431" t="s">
        <v>70</v>
      </c>
      <c r="F155" s="432">
        <v>16</v>
      </c>
      <c r="G155" s="2"/>
      <c r="H155" s="778"/>
    </row>
    <row r="156" spans="1:8" ht="18">
      <c r="A156" s="310" t="s">
        <v>282</v>
      </c>
      <c r="B156" s="360" t="s">
        <v>69</v>
      </c>
      <c r="C156" s="454" t="s">
        <v>71</v>
      </c>
      <c r="D156" s="44" t="s">
        <v>22</v>
      </c>
      <c r="E156" s="426" t="s">
        <v>70</v>
      </c>
      <c r="F156" s="428">
        <v>84</v>
      </c>
      <c r="G156" s="2"/>
      <c r="H156" s="778"/>
    </row>
    <row r="157" spans="1:8" ht="18">
      <c r="A157" s="310" t="s">
        <v>282</v>
      </c>
      <c r="B157" s="360" t="s">
        <v>69</v>
      </c>
      <c r="C157" s="454" t="s">
        <v>227</v>
      </c>
      <c r="D157" s="44" t="s">
        <v>38</v>
      </c>
      <c r="E157" s="426" t="s">
        <v>47</v>
      </c>
      <c r="F157" s="428">
        <v>34</v>
      </c>
      <c r="G157" s="2"/>
      <c r="H157" s="778"/>
    </row>
    <row r="158" spans="1:8" ht="18">
      <c r="A158" s="310" t="s">
        <v>282</v>
      </c>
      <c r="B158" s="360" t="s">
        <v>69</v>
      </c>
      <c r="C158" s="454" t="s">
        <v>91</v>
      </c>
      <c r="D158" s="44" t="s">
        <v>26</v>
      </c>
      <c r="E158" s="426" t="s">
        <v>70</v>
      </c>
      <c r="F158" s="428">
        <v>58</v>
      </c>
      <c r="G158" s="2"/>
      <c r="H158" s="778"/>
    </row>
    <row r="159" spans="1:8" ht="18">
      <c r="A159" s="310" t="s">
        <v>282</v>
      </c>
      <c r="B159" s="360" t="s">
        <v>69</v>
      </c>
      <c r="C159" s="454" t="s">
        <v>76</v>
      </c>
      <c r="D159" s="44" t="s">
        <v>28</v>
      </c>
      <c r="E159" s="426" t="s">
        <v>109</v>
      </c>
      <c r="F159" s="428">
        <v>120</v>
      </c>
      <c r="G159" s="2"/>
      <c r="H159" s="778"/>
    </row>
    <row r="160" spans="1:8" ht="18">
      <c r="A160" s="310" t="s">
        <v>282</v>
      </c>
      <c r="B160" s="360" t="s">
        <v>69</v>
      </c>
      <c r="C160" s="454" t="s">
        <v>86</v>
      </c>
      <c r="D160" s="44" t="s">
        <v>33</v>
      </c>
      <c r="E160" s="426" t="s">
        <v>70</v>
      </c>
      <c r="F160" s="428">
        <v>66</v>
      </c>
      <c r="G160" s="2"/>
      <c r="H160" s="778"/>
    </row>
    <row r="161" spans="1:8" ht="18">
      <c r="A161" s="310" t="s">
        <v>282</v>
      </c>
      <c r="B161" s="360" t="s">
        <v>69</v>
      </c>
      <c r="C161" s="454" t="s">
        <v>24</v>
      </c>
      <c r="D161" s="44" t="s">
        <v>24</v>
      </c>
      <c r="E161" s="426" t="s">
        <v>70</v>
      </c>
      <c r="F161" s="428">
        <v>12</v>
      </c>
      <c r="G161" s="2"/>
      <c r="H161" s="778"/>
    </row>
    <row r="162" spans="1:8" ht="18">
      <c r="A162" s="310" t="s">
        <v>282</v>
      </c>
      <c r="B162" s="360" t="s">
        <v>69</v>
      </c>
      <c r="C162" s="360" t="s">
        <v>521</v>
      </c>
      <c r="D162" s="44" t="s">
        <v>25</v>
      </c>
      <c r="E162" s="426" t="s">
        <v>70</v>
      </c>
      <c r="F162" s="428">
        <v>6</v>
      </c>
      <c r="G162" s="2"/>
      <c r="H162" s="778"/>
    </row>
    <row r="163" spans="1:8" ht="14.4">
      <c r="A163" s="140" t="s">
        <v>282</v>
      </c>
      <c r="B163" s="45" t="s">
        <v>224</v>
      </c>
      <c r="C163" s="45"/>
      <c r="D163" s="47"/>
      <c r="E163" s="47"/>
      <c r="F163" s="48">
        <f>SUBTOTAL(9,F155:F162)</f>
        <v>396</v>
      </c>
      <c r="G163" s="50">
        <f>SUBTOTAL(9,G155:G162)</f>
        <v>0</v>
      </c>
      <c r="H163" s="51">
        <f>SUBTOTAL(9,H155:H162)</f>
        <v>0</v>
      </c>
    </row>
    <row r="164" spans="1:8" ht="18">
      <c r="A164" s="310" t="s">
        <v>282</v>
      </c>
      <c r="B164" s="53" t="s">
        <v>83</v>
      </c>
      <c r="C164" s="454" t="s">
        <v>64</v>
      </c>
      <c r="D164" s="44" t="s">
        <v>35</v>
      </c>
      <c r="E164" s="426" t="s">
        <v>70</v>
      </c>
      <c r="F164" s="428">
        <v>5</v>
      </c>
      <c r="G164" s="2"/>
      <c r="H164" s="778"/>
    </row>
    <row r="165" spans="1:8" ht="18">
      <c r="A165" s="310" t="s">
        <v>282</v>
      </c>
      <c r="B165" s="53" t="s">
        <v>83</v>
      </c>
      <c r="C165" s="454" t="s">
        <v>71</v>
      </c>
      <c r="D165" s="44" t="s">
        <v>22</v>
      </c>
      <c r="E165" s="426" t="s">
        <v>70</v>
      </c>
      <c r="F165" s="428">
        <v>185</v>
      </c>
      <c r="G165" s="2"/>
      <c r="H165" s="778"/>
    </row>
    <row r="166" spans="1:8" ht="18">
      <c r="A166" s="310" t="s">
        <v>282</v>
      </c>
      <c r="B166" s="53" t="s">
        <v>83</v>
      </c>
      <c r="C166" s="454" t="s">
        <v>73</v>
      </c>
      <c r="D166" s="44" t="s">
        <v>34</v>
      </c>
      <c r="E166" s="426" t="s">
        <v>70</v>
      </c>
      <c r="F166" s="428">
        <v>329</v>
      </c>
      <c r="G166" s="2"/>
      <c r="H166" s="778"/>
    </row>
    <row r="167" spans="1:8" ht="18">
      <c r="A167" s="310" t="s">
        <v>282</v>
      </c>
      <c r="B167" s="53" t="s">
        <v>83</v>
      </c>
      <c r="C167" s="454" t="s">
        <v>74</v>
      </c>
      <c r="D167" s="44" t="s">
        <v>38</v>
      </c>
      <c r="E167" s="426" t="s">
        <v>47</v>
      </c>
      <c r="F167" s="428">
        <v>39</v>
      </c>
      <c r="G167" s="2"/>
      <c r="H167" s="778"/>
    </row>
    <row r="168" spans="1:8" ht="18">
      <c r="A168" s="310" t="s">
        <v>282</v>
      </c>
      <c r="B168" s="53" t="s">
        <v>83</v>
      </c>
      <c r="C168" s="454" t="s">
        <v>91</v>
      </c>
      <c r="D168" s="44" t="s">
        <v>26</v>
      </c>
      <c r="E168" s="426" t="s">
        <v>70</v>
      </c>
      <c r="F168" s="428">
        <v>213</v>
      </c>
      <c r="G168" s="2"/>
      <c r="H168" s="778"/>
    </row>
    <row r="169" spans="1:8" ht="18">
      <c r="A169" s="310" t="s">
        <v>282</v>
      </c>
      <c r="B169" s="53" t="s">
        <v>83</v>
      </c>
      <c r="C169" s="454" t="s">
        <v>94</v>
      </c>
      <c r="D169" s="44" t="s">
        <v>27</v>
      </c>
      <c r="E169" s="426" t="s">
        <v>70</v>
      </c>
      <c r="F169" s="428">
        <v>117</v>
      </c>
      <c r="G169" s="2"/>
      <c r="H169" s="778"/>
    </row>
    <row r="170" spans="1:8" ht="18">
      <c r="A170" s="310" t="s">
        <v>282</v>
      </c>
      <c r="B170" s="53" t="s">
        <v>83</v>
      </c>
      <c r="C170" s="454" t="s">
        <v>86</v>
      </c>
      <c r="D170" s="44" t="s">
        <v>33</v>
      </c>
      <c r="E170" s="426" t="s">
        <v>70</v>
      </c>
      <c r="F170" s="428">
        <v>16</v>
      </c>
      <c r="G170" s="2"/>
      <c r="H170" s="778"/>
    </row>
    <row r="171" spans="1:8" ht="18">
      <c r="A171" s="310" t="s">
        <v>282</v>
      </c>
      <c r="B171" s="53" t="s">
        <v>83</v>
      </c>
      <c r="C171" s="454" t="s">
        <v>115</v>
      </c>
      <c r="D171" s="44" t="s">
        <v>35</v>
      </c>
      <c r="E171" s="426" t="s">
        <v>70</v>
      </c>
      <c r="F171" s="428">
        <v>15</v>
      </c>
      <c r="G171" s="2"/>
      <c r="H171" s="778"/>
    </row>
    <row r="172" spans="1:8" ht="18">
      <c r="A172" s="310" t="s">
        <v>282</v>
      </c>
      <c r="B172" s="53" t="s">
        <v>83</v>
      </c>
      <c r="C172" s="454" t="s">
        <v>111</v>
      </c>
      <c r="D172" s="44" t="s">
        <v>37</v>
      </c>
      <c r="E172" s="426" t="s">
        <v>70</v>
      </c>
      <c r="F172" s="428">
        <v>23</v>
      </c>
      <c r="G172" s="2"/>
      <c r="H172" s="778"/>
    </row>
    <row r="173" spans="1:8" ht="18">
      <c r="A173" s="310" t="s">
        <v>282</v>
      </c>
      <c r="B173" s="53" t="s">
        <v>83</v>
      </c>
      <c r="C173" s="454" t="s">
        <v>24</v>
      </c>
      <c r="D173" s="44" t="s">
        <v>24</v>
      </c>
      <c r="E173" s="426" t="s">
        <v>70</v>
      </c>
      <c r="F173" s="428">
        <v>24</v>
      </c>
      <c r="G173" s="2"/>
      <c r="H173" s="778"/>
    </row>
    <row r="174" spans="1:8" ht="14.4">
      <c r="A174" s="140" t="s">
        <v>282</v>
      </c>
      <c r="B174" s="45" t="s">
        <v>236</v>
      </c>
      <c r="C174" s="45"/>
      <c r="D174" s="47"/>
      <c r="E174" s="47"/>
      <c r="F174" s="48">
        <f>SUBTOTAL(9,F164:F173)</f>
        <v>966</v>
      </c>
      <c r="G174" s="50">
        <f>SUBTOTAL(9,G164:G173)</f>
        <v>0</v>
      </c>
      <c r="H174" s="51">
        <f>SUBTOTAL(9,H164:H173)</f>
        <v>0</v>
      </c>
    </row>
    <row r="175" spans="1:8" ht="18">
      <c r="A175" s="310" t="s">
        <v>282</v>
      </c>
      <c r="B175" s="360" t="s">
        <v>85</v>
      </c>
      <c r="C175" s="454" t="s">
        <v>71</v>
      </c>
      <c r="D175" s="44" t="s">
        <v>22</v>
      </c>
      <c r="E175" s="426" t="s">
        <v>70</v>
      </c>
      <c r="F175" s="428">
        <v>185</v>
      </c>
      <c r="G175" s="2"/>
      <c r="H175" s="778"/>
    </row>
    <row r="176" spans="1:8" ht="18">
      <c r="A176" s="310" t="s">
        <v>282</v>
      </c>
      <c r="B176" s="360" t="s">
        <v>85</v>
      </c>
      <c r="C176" s="454" t="s">
        <v>73</v>
      </c>
      <c r="D176" s="44" t="s">
        <v>34</v>
      </c>
      <c r="E176" s="426" t="s">
        <v>70</v>
      </c>
      <c r="F176" s="428">
        <v>162</v>
      </c>
      <c r="G176" s="2"/>
      <c r="H176" s="778"/>
    </row>
    <row r="177" spans="1:8" ht="18">
      <c r="A177" s="310" t="s">
        <v>282</v>
      </c>
      <c r="B177" s="360" t="s">
        <v>85</v>
      </c>
      <c r="C177" s="454" t="s">
        <v>75</v>
      </c>
      <c r="D177" s="44" t="s">
        <v>38</v>
      </c>
      <c r="E177" s="426" t="s">
        <v>47</v>
      </c>
      <c r="F177" s="428">
        <v>39</v>
      </c>
      <c r="G177" s="2"/>
      <c r="H177" s="778"/>
    </row>
    <row r="178" spans="1:8" ht="18">
      <c r="A178" s="310" t="s">
        <v>282</v>
      </c>
      <c r="B178" s="360" t="s">
        <v>85</v>
      </c>
      <c r="C178" s="454" t="s">
        <v>283</v>
      </c>
      <c r="D178" s="44" t="s">
        <v>26</v>
      </c>
      <c r="E178" s="426" t="s">
        <v>70</v>
      </c>
      <c r="F178" s="428">
        <v>186</v>
      </c>
      <c r="G178" s="2"/>
      <c r="H178" s="778"/>
    </row>
    <row r="179" spans="1:8" ht="18">
      <c r="A179" s="310" t="s">
        <v>282</v>
      </c>
      <c r="B179" s="360" t="s">
        <v>85</v>
      </c>
      <c r="C179" s="454" t="s">
        <v>131</v>
      </c>
      <c r="D179" s="44" t="s">
        <v>26</v>
      </c>
      <c r="E179" s="426" t="s">
        <v>70</v>
      </c>
      <c r="F179" s="428">
        <v>72</v>
      </c>
      <c r="G179" s="2"/>
      <c r="H179" s="778"/>
    </row>
    <row r="180" spans="1:8" ht="18">
      <c r="A180" s="310" t="s">
        <v>282</v>
      </c>
      <c r="B180" s="360" t="s">
        <v>85</v>
      </c>
      <c r="C180" s="454" t="s">
        <v>24</v>
      </c>
      <c r="D180" s="44" t="s">
        <v>24</v>
      </c>
      <c r="E180" s="426" t="s">
        <v>70</v>
      </c>
      <c r="F180" s="428">
        <v>24</v>
      </c>
      <c r="G180" s="2"/>
      <c r="H180" s="778"/>
    </row>
    <row r="181" spans="1:8" ht="18">
      <c r="A181" s="310" t="s">
        <v>282</v>
      </c>
      <c r="B181" s="360" t="s">
        <v>85</v>
      </c>
      <c r="C181" s="454" t="s">
        <v>111</v>
      </c>
      <c r="D181" s="44" t="s">
        <v>37</v>
      </c>
      <c r="E181" s="426" t="s">
        <v>70</v>
      </c>
      <c r="F181" s="428">
        <v>27</v>
      </c>
      <c r="G181" s="2"/>
      <c r="H181" s="778"/>
    </row>
    <row r="182" spans="1:8" ht="14.4">
      <c r="A182" s="140" t="s">
        <v>282</v>
      </c>
      <c r="B182" s="45" t="s">
        <v>273</v>
      </c>
      <c r="C182" s="45"/>
      <c r="D182" s="47"/>
      <c r="E182" s="47"/>
      <c r="F182" s="48">
        <f>SUBTOTAL(9,F175:F181)</f>
        <v>695</v>
      </c>
      <c r="G182" s="50">
        <f>SUBTOTAL(9,G175:G181)</f>
        <v>0</v>
      </c>
      <c r="H182" s="51">
        <f>SUBTOTAL(9,H175:H181)</f>
        <v>0</v>
      </c>
    </row>
    <row r="183" spans="1:8" ht="18">
      <c r="A183" s="310" t="s">
        <v>282</v>
      </c>
      <c r="B183" s="360" t="s">
        <v>274</v>
      </c>
      <c r="C183" s="454" t="s">
        <v>71</v>
      </c>
      <c r="D183" s="44" t="s">
        <v>22</v>
      </c>
      <c r="E183" s="426" t="s">
        <v>70</v>
      </c>
      <c r="F183" s="428">
        <v>229</v>
      </c>
      <c r="G183" s="2"/>
      <c r="H183" s="778"/>
    </row>
    <row r="184" spans="1:8" ht="18">
      <c r="A184" s="310" t="s">
        <v>282</v>
      </c>
      <c r="B184" s="360" t="s">
        <v>274</v>
      </c>
      <c r="C184" s="454" t="s">
        <v>73</v>
      </c>
      <c r="D184" s="44" t="s">
        <v>34</v>
      </c>
      <c r="E184" s="426" t="s">
        <v>70</v>
      </c>
      <c r="F184" s="428">
        <v>207</v>
      </c>
      <c r="G184" s="2"/>
      <c r="H184" s="778"/>
    </row>
    <row r="185" spans="1:8" ht="18">
      <c r="A185" s="310" t="s">
        <v>282</v>
      </c>
      <c r="B185" s="360" t="s">
        <v>274</v>
      </c>
      <c r="C185" s="454" t="s">
        <v>74</v>
      </c>
      <c r="D185" s="44" t="s">
        <v>38</v>
      </c>
      <c r="E185" s="426" t="s">
        <v>47</v>
      </c>
      <c r="F185" s="428">
        <v>39</v>
      </c>
      <c r="G185" s="2"/>
      <c r="H185" s="778"/>
    </row>
    <row r="186" spans="1:8" ht="18">
      <c r="A186" s="310" t="s">
        <v>282</v>
      </c>
      <c r="B186" s="360" t="s">
        <v>274</v>
      </c>
      <c r="C186" s="454" t="s">
        <v>75</v>
      </c>
      <c r="D186" s="44" t="s">
        <v>38</v>
      </c>
      <c r="E186" s="426" t="s">
        <v>47</v>
      </c>
      <c r="F186" s="428">
        <v>39</v>
      </c>
      <c r="G186" s="2"/>
      <c r="H186" s="778"/>
    </row>
    <row r="187" spans="1:8" ht="18">
      <c r="A187" s="310" t="s">
        <v>282</v>
      </c>
      <c r="B187" s="360" t="s">
        <v>274</v>
      </c>
      <c r="C187" s="454" t="s">
        <v>91</v>
      </c>
      <c r="D187" s="44" t="s">
        <v>26</v>
      </c>
      <c r="E187" s="426" t="s">
        <v>70</v>
      </c>
      <c r="F187" s="428">
        <v>328</v>
      </c>
      <c r="G187" s="2"/>
      <c r="H187" s="778"/>
    </row>
    <row r="188" spans="1:8" ht="18">
      <c r="A188" s="310" t="s">
        <v>282</v>
      </c>
      <c r="B188" s="360" t="s">
        <v>284</v>
      </c>
      <c r="C188" s="454" t="s">
        <v>230</v>
      </c>
      <c r="D188" s="44" t="s">
        <v>29</v>
      </c>
      <c r="E188" s="426" t="s">
        <v>70</v>
      </c>
      <c r="F188" s="428">
        <v>50</v>
      </c>
      <c r="G188" s="2"/>
      <c r="H188" s="778"/>
    </row>
    <row r="189" spans="1:8" ht="18">
      <c r="A189" s="310" t="s">
        <v>282</v>
      </c>
      <c r="B189" s="360" t="s">
        <v>274</v>
      </c>
      <c r="C189" s="454" t="s">
        <v>24</v>
      </c>
      <c r="D189" s="44" t="s">
        <v>24</v>
      </c>
      <c r="E189" s="426" t="s">
        <v>70</v>
      </c>
      <c r="F189" s="428">
        <v>24</v>
      </c>
      <c r="G189" s="2"/>
      <c r="H189" s="778"/>
    </row>
    <row r="190" spans="1:8" ht="14.4">
      <c r="A190" s="140" t="s">
        <v>282</v>
      </c>
      <c r="B190" s="45" t="s">
        <v>277</v>
      </c>
      <c r="C190" s="45"/>
      <c r="D190" s="47"/>
      <c r="E190" s="47"/>
      <c r="F190" s="48">
        <f>SUBTOTAL(9,F183:F189)</f>
        <v>916</v>
      </c>
      <c r="G190" s="50">
        <f>SUBTOTAL(9,G183:G189)</f>
        <v>0</v>
      </c>
      <c r="H190" s="51">
        <f>SUBTOTAL(9,H183:H189)</f>
        <v>0</v>
      </c>
    </row>
    <row r="191" spans="1:8" ht="18">
      <c r="A191" s="310" t="s">
        <v>282</v>
      </c>
      <c r="B191" s="360" t="s">
        <v>93</v>
      </c>
      <c r="C191" s="454" t="s">
        <v>71</v>
      </c>
      <c r="D191" s="44" t="s">
        <v>22</v>
      </c>
      <c r="E191" s="426" t="s">
        <v>70</v>
      </c>
      <c r="F191" s="428">
        <v>170</v>
      </c>
      <c r="G191" s="2"/>
      <c r="H191" s="778"/>
    </row>
    <row r="192" spans="1:8" ht="18">
      <c r="A192" s="310" t="s">
        <v>282</v>
      </c>
      <c r="B192" s="360" t="s">
        <v>93</v>
      </c>
      <c r="C192" s="454" t="s">
        <v>74</v>
      </c>
      <c r="D192" s="44" t="s">
        <v>38</v>
      </c>
      <c r="E192" s="426" t="s">
        <v>47</v>
      </c>
      <c r="F192" s="428">
        <v>30</v>
      </c>
      <c r="G192" s="2"/>
      <c r="H192" s="778"/>
    </row>
    <row r="193" spans="1:8" ht="18">
      <c r="A193" s="310" t="s">
        <v>282</v>
      </c>
      <c r="B193" s="360" t="s">
        <v>93</v>
      </c>
      <c r="C193" s="454" t="s">
        <v>91</v>
      </c>
      <c r="D193" s="44" t="s">
        <v>26</v>
      </c>
      <c r="E193" s="426" t="s">
        <v>70</v>
      </c>
      <c r="F193" s="428">
        <v>381</v>
      </c>
      <c r="G193" s="2"/>
      <c r="H193" s="778"/>
    </row>
    <row r="194" spans="1:8" ht="18">
      <c r="A194" s="310" t="s">
        <v>282</v>
      </c>
      <c r="B194" s="360" t="s">
        <v>93</v>
      </c>
      <c r="C194" s="454" t="s">
        <v>86</v>
      </c>
      <c r="D194" s="44" t="s">
        <v>33</v>
      </c>
      <c r="E194" s="426" t="s">
        <v>70</v>
      </c>
      <c r="F194" s="428">
        <v>47</v>
      </c>
      <c r="G194" s="2"/>
      <c r="H194" s="778"/>
    </row>
    <row r="195" spans="1:8" ht="18">
      <c r="A195" s="310" t="s">
        <v>282</v>
      </c>
      <c r="B195" s="360" t="s">
        <v>93</v>
      </c>
      <c r="C195" s="454" t="s">
        <v>24</v>
      </c>
      <c r="D195" s="44" t="s">
        <v>24</v>
      </c>
      <c r="E195" s="426" t="s">
        <v>70</v>
      </c>
      <c r="F195" s="428">
        <v>24</v>
      </c>
      <c r="G195" s="2"/>
      <c r="H195" s="778"/>
    </row>
    <row r="196" spans="1:8" ht="18">
      <c r="A196" s="310" t="s">
        <v>282</v>
      </c>
      <c r="B196" s="360" t="s">
        <v>93</v>
      </c>
      <c r="C196" s="454" t="s">
        <v>111</v>
      </c>
      <c r="D196" s="44" t="s">
        <v>37</v>
      </c>
      <c r="E196" s="426" t="s">
        <v>70</v>
      </c>
      <c r="F196" s="428">
        <v>79</v>
      </c>
      <c r="G196" s="2"/>
      <c r="H196" s="778"/>
    </row>
    <row r="197" spans="1:8" ht="14.4">
      <c r="A197" s="140" t="s">
        <v>282</v>
      </c>
      <c r="B197" s="45" t="s">
        <v>280</v>
      </c>
      <c r="C197" s="45"/>
      <c r="D197" s="47"/>
      <c r="E197" s="47"/>
      <c r="F197" s="48">
        <f>SUBTOTAL(9,F191:F196)</f>
        <v>731</v>
      </c>
      <c r="G197" s="50">
        <f>SUBTOTAL(9,G191:G196)</f>
        <v>0</v>
      </c>
      <c r="H197" s="51">
        <f>SUBTOTAL(9,H191:H196)</f>
        <v>0</v>
      </c>
    </row>
    <row r="198" spans="1:8" ht="18">
      <c r="A198" s="310" t="s">
        <v>282</v>
      </c>
      <c r="B198" s="54" t="s">
        <v>522</v>
      </c>
      <c r="C198" s="806" t="s">
        <v>95</v>
      </c>
      <c r="D198" s="44" t="s">
        <v>39</v>
      </c>
      <c r="E198" s="55"/>
      <c r="F198" s="55"/>
      <c r="G198" s="2"/>
      <c r="H198" s="778"/>
    </row>
    <row r="199" spans="1:8" ht="14.4">
      <c r="A199" s="140" t="s">
        <v>282</v>
      </c>
      <c r="B199" s="172" t="s">
        <v>96</v>
      </c>
      <c r="C199" s="45"/>
      <c r="D199" s="47"/>
      <c r="E199" s="47"/>
      <c r="F199" s="48"/>
      <c r="G199" s="50">
        <f>SUBTOTAL(9,G198:G198)</f>
        <v>0</v>
      </c>
      <c r="H199" s="51">
        <f>SUBTOTAL(9,H198:H198)</f>
        <v>0</v>
      </c>
    </row>
    <row r="200" spans="1:8" ht="18">
      <c r="A200" s="310" t="s">
        <v>282</v>
      </c>
      <c r="B200" s="54" t="s">
        <v>97</v>
      </c>
      <c r="C200" s="54"/>
      <c r="D200" s="44" t="s">
        <v>39</v>
      </c>
      <c r="E200" s="55"/>
      <c r="F200" s="55"/>
      <c r="G200" s="2"/>
      <c r="H200" s="778"/>
    </row>
    <row r="201" spans="1:8" ht="14.4">
      <c r="A201" s="140" t="s">
        <v>282</v>
      </c>
      <c r="B201" s="172" t="s">
        <v>98</v>
      </c>
      <c r="C201" s="45"/>
      <c r="D201" s="47"/>
      <c r="E201" s="47"/>
      <c r="F201" s="48"/>
      <c r="G201" s="50">
        <f>SUBTOTAL(9,G200:G200)</f>
        <v>0</v>
      </c>
      <c r="H201" s="51">
        <f>SUBTOTAL(9,H200:H200)</f>
        <v>0</v>
      </c>
    </row>
    <row r="202" spans="1:8" ht="18">
      <c r="A202" s="310" t="s">
        <v>282</v>
      </c>
      <c r="B202" s="54" t="s">
        <v>99</v>
      </c>
      <c r="C202" s="54"/>
      <c r="D202" s="44" t="s">
        <v>22</v>
      </c>
      <c r="E202" s="55"/>
      <c r="F202" s="56">
        <v>2</v>
      </c>
      <c r="G202" s="2"/>
      <c r="H202" s="778"/>
    </row>
    <row r="203" spans="1:8" ht="14.4">
      <c r="A203" s="140" t="s">
        <v>282</v>
      </c>
      <c r="B203" s="172" t="s">
        <v>100</v>
      </c>
      <c r="C203" s="45"/>
      <c r="D203" s="47"/>
      <c r="E203" s="47"/>
      <c r="F203" s="48"/>
      <c r="G203" s="50">
        <f>SUBTOTAL(9,G202:G202)</f>
        <v>0</v>
      </c>
      <c r="H203" s="51">
        <f>SUBTOTAL(9,H202:H202)</f>
        <v>0</v>
      </c>
    </row>
    <row r="204" spans="1:8" ht="39" customHeight="1">
      <c r="A204" s="430" t="s">
        <v>285</v>
      </c>
      <c r="B204" s="311" t="s">
        <v>102</v>
      </c>
      <c r="C204" s="311"/>
      <c r="D204" s="310"/>
      <c r="E204" s="312"/>
      <c r="F204" s="313">
        <f>SUBTOTAL(9,F153:F197)</f>
        <v>4708</v>
      </c>
      <c r="G204" s="57">
        <f>SUBTOTAL(9,G153:G203)</f>
        <v>0</v>
      </c>
      <c r="H204" s="314">
        <f>SUBTOTAL(9,H153:H203)</f>
        <v>0</v>
      </c>
    </row>
    <row r="206" spans="1:8" ht="14.4">
      <c r="A206" s="58"/>
      <c r="B206" s="58" t="s">
        <v>46</v>
      </c>
      <c r="C206" s="298"/>
    </row>
    <row r="207" spans="1:8" ht="14.4">
      <c r="A207" s="58"/>
      <c r="B207" s="58" t="s">
        <v>201</v>
      </c>
      <c r="C207" s="298"/>
    </row>
    <row r="208" spans="1:8" ht="14.4">
      <c r="A208" s="58"/>
      <c r="B208" s="58" t="s">
        <v>70</v>
      </c>
      <c r="C208" s="298"/>
    </row>
    <row r="209" spans="1:3" ht="14.4">
      <c r="A209" s="58"/>
      <c r="B209" s="58" t="s">
        <v>202</v>
      </c>
      <c r="C209" s="298"/>
    </row>
    <row r="210" spans="1:3" ht="14.4">
      <c r="A210" s="58"/>
      <c r="B210" s="58" t="s">
        <v>65</v>
      </c>
      <c r="C210" s="298"/>
    </row>
    <row r="211" spans="1:3" ht="14.4">
      <c r="A211" s="58"/>
      <c r="B211" s="58" t="s">
        <v>67</v>
      </c>
      <c r="C211" s="298"/>
    </row>
    <row r="212" spans="1:3" ht="14.4">
      <c r="A212" s="58"/>
      <c r="B212" s="58" t="s">
        <v>203</v>
      </c>
      <c r="C212" s="298"/>
    </row>
    <row r="213" spans="1:3" ht="14.4">
      <c r="A213" s="58"/>
      <c r="B213" s="58" t="s">
        <v>204</v>
      </c>
      <c r="C213" s="298"/>
    </row>
    <row r="214" spans="1:3" ht="14.4">
      <c r="A214" s="58"/>
      <c r="B214" s="58" t="s">
        <v>205</v>
      </c>
      <c r="C214" s="298"/>
    </row>
    <row r="215" spans="1:3" ht="14.4">
      <c r="A215" s="58"/>
      <c r="B215" s="58" t="s">
        <v>109</v>
      </c>
      <c r="C215" s="298"/>
    </row>
    <row r="216" spans="1:3" ht="14.4">
      <c r="A216" s="58"/>
      <c r="B216" s="58" t="s">
        <v>206</v>
      </c>
      <c r="C216" s="298"/>
    </row>
    <row r="217" spans="1:3" ht="14.4">
      <c r="A217" s="58"/>
      <c r="B217" s="58" t="s">
        <v>207</v>
      </c>
      <c r="C217" s="298"/>
    </row>
    <row r="218" spans="1:3" ht="14.4">
      <c r="A218" s="58"/>
      <c r="B218" s="58" t="s">
        <v>44</v>
      </c>
      <c r="C218" s="298"/>
    </row>
    <row r="219" spans="1:3" ht="14.4">
      <c r="A219" s="58"/>
      <c r="B219" s="58" t="s">
        <v>45</v>
      </c>
      <c r="C219" s="298"/>
    </row>
    <row r="220" spans="1:3" ht="14.4">
      <c r="A220" s="58"/>
      <c r="B220" s="58" t="s">
        <v>208</v>
      </c>
      <c r="C220" s="298"/>
    </row>
    <row r="221" spans="1:3" ht="14.4">
      <c r="A221" s="58"/>
      <c r="B221" s="58" t="s">
        <v>47</v>
      </c>
      <c r="C221" s="298"/>
    </row>
    <row r="222" spans="1:3" ht="14.4">
      <c r="A222" s="58"/>
      <c r="B222" s="58" t="s">
        <v>209</v>
      </c>
      <c r="C222" s="298"/>
    </row>
    <row r="223" spans="1:3" ht="14.4">
      <c r="A223" s="58"/>
      <c r="B223" s="58" t="s">
        <v>210</v>
      </c>
      <c r="C223" s="298"/>
    </row>
    <row r="224" spans="1:3" ht="14.4">
      <c r="A224" s="58"/>
      <c r="B224" s="58" t="s">
        <v>211</v>
      </c>
      <c r="C224" s="298"/>
    </row>
    <row r="225" spans="1:3" ht="14.4">
      <c r="A225" s="58"/>
      <c r="B225" s="58" t="s">
        <v>212</v>
      </c>
      <c r="C225" s="298"/>
    </row>
    <row r="226" spans="1:3" ht="14.4">
      <c r="A226" s="58"/>
      <c r="B226" s="58" t="s">
        <v>213</v>
      </c>
      <c r="C226" s="298"/>
    </row>
    <row r="227" spans="1:3" ht="14.4">
      <c r="A227" s="58"/>
      <c r="B227" s="58" t="s">
        <v>214</v>
      </c>
      <c r="C227" s="298"/>
    </row>
    <row r="228" spans="1:3" ht="14.4">
      <c r="A228" s="58"/>
      <c r="B228" s="58" t="s">
        <v>215</v>
      </c>
      <c r="C228" s="298"/>
    </row>
    <row r="229" spans="1:3" ht="14.4">
      <c r="A229" s="58"/>
      <c r="B229" s="58" t="s">
        <v>216</v>
      </c>
      <c r="C229" s="298"/>
    </row>
    <row r="230" spans="1:3" ht="14.4">
      <c r="A230" s="58"/>
      <c r="B230" s="58" t="s">
        <v>217</v>
      </c>
      <c r="C230" s="298"/>
    </row>
    <row r="231" spans="1:3" ht="14.4">
      <c r="A231" s="58"/>
      <c r="B231" s="58" t="s">
        <v>218</v>
      </c>
      <c r="C231" s="298"/>
    </row>
  </sheetData>
  <sheetProtection formatColumns="0" selectLockedCells="1" sort="0" autoFilter="0" pivotTables="0"/>
  <autoFilter ref="A4:H203" xr:uid="{A02E6A95-4721-4E86-945F-ED2133770AA9}"/>
  <mergeCells count="2">
    <mergeCell ref="G2:H2"/>
    <mergeCell ref="A2:F2"/>
  </mergeCells>
  <phoneticPr fontId="26" type="noConversion"/>
  <conditionalFormatting sqref="E105">
    <cfRule type="notContainsBlanks" dxfId="532" priority="10">
      <formula>LEN(TRIM(E105))&gt;0</formula>
    </cfRule>
  </conditionalFormatting>
  <dataValidations count="2">
    <dataValidation type="list" allowBlank="1" showInputMessage="1" showErrorMessage="1" sqref="D153 D67:D78 D102:D110 D112:D120 D141:D146 D155:D162 D164:D173 D175:D181 D183:D189 D191:D196 D24:D26 D202 D99:D100 D64 D96 D54:D58 D40:D46 D80:D84 D48:D52 D94 D28:D32 D92 D34:D38 D86:D90 D60 D16:D22 D5:D14 D132:D139" xr:uid="{A8398825-1D75-43B3-909C-BD7308F8425D}">
      <formula1>$B$36:$B$55</formula1>
    </dataValidation>
    <dataValidation type="list" allowBlank="1" showInputMessage="1" showErrorMessage="1" sqref="D27" xr:uid="{00243A81-C5F8-4064-AB12-9F40F3C99C0A}">
      <formula1>$B$33:$B$48</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25F6407-7500-41B9-880D-B4FA0FAF9F5F}">
          <x14:formula1>
            <xm:f>Instructions!$B$39:$B$59</xm:f>
          </x14:formula1>
          <xm:sqref>D122:D130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theme="2"/>
  </sheetPr>
  <dimension ref="A1:H170"/>
  <sheetViews>
    <sheetView showGridLines="0" view="pageBreakPreview" topLeftCell="D141" zoomScale="73" zoomScaleNormal="60" zoomScaleSheetLayoutView="54" workbookViewId="0">
      <selection activeCell="F171" sqref="F171"/>
    </sheetView>
  </sheetViews>
  <sheetFormatPr baseColWidth="10" defaultColWidth="11.44140625" defaultRowHeight="15" customHeight="1"/>
  <cols>
    <col min="1" max="1" width="42.109375" style="30" customWidth="1"/>
    <col min="2" max="2" width="48.44140625" style="30" customWidth="1"/>
    <col min="3" max="3" width="102.109375" style="31" customWidth="1"/>
    <col min="4" max="4" width="45.44140625" customWidth="1"/>
    <col min="5" max="5" width="37.33203125" style="32" customWidth="1"/>
    <col min="6" max="6" width="22.44140625" customWidth="1"/>
    <col min="7" max="7" width="39.6640625" style="34" customWidth="1"/>
    <col min="8" max="8" width="39.6640625" style="35" customWidth="1"/>
  </cols>
  <sheetData>
    <row r="1" spans="1:8" ht="126" customHeight="1">
      <c r="G1" s="33"/>
    </row>
    <row r="2" spans="1:8" ht="33" customHeight="1">
      <c r="A2" s="813" t="s">
        <v>53</v>
      </c>
      <c r="B2" s="813"/>
      <c r="C2" s="813"/>
      <c r="D2" s="813"/>
      <c r="E2" s="813"/>
      <c r="F2" s="813"/>
      <c r="G2" s="814" t="str">
        <f>Instructions!C2</f>
        <v>XXXXXX</v>
      </c>
      <c r="H2" s="814"/>
    </row>
    <row r="3" spans="1:8" ht="14.4"/>
    <row r="4" spans="1:8" ht="82.35" customHeight="1">
      <c r="A4" s="36" t="s">
        <v>55</v>
      </c>
      <c r="B4" s="36"/>
      <c r="C4" s="37" t="s">
        <v>56</v>
      </c>
      <c r="D4" s="39" t="s">
        <v>57</v>
      </c>
      <c r="E4" s="37" t="s">
        <v>58</v>
      </c>
      <c r="F4" s="38" t="s">
        <v>59</v>
      </c>
      <c r="G4" s="37" t="s">
        <v>60</v>
      </c>
      <c r="H4" s="40" t="s">
        <v>61</v>
      </c>
    </row>
    <row r="5" spans="1:8" ht="15.6">
      <c r="A5" s="434" t="s">
        <v>286</v>
      </c>
      <c r="B5" s="360" t="s">
        <v>225</v>
      </c>
      <c r="C5" s="426" t="s">
        <v>287</v>
      </c>
      <c r="D5" s="44" t="s">
        <v>22</v>
      </c>
      <c r="E5" s="426" t="s">
        <v>288</v>
      </c>
      <c r="F5" s="428">
        <v>34</v>
      </c>
      <c r="G5" s="2"/>
      <c r="H5" s="778"/>
    </row>
    <row r="6" spans="1:8" ht="15.6">
      <c r="A6" s="434" t="s">
        <v>286</v>
      </c>
      <c r="B6" s="360" t="s">
        <v>225</v>
      </c>
      <c r="C6" s="426" t="s">
        <v>289</v>
      </c>
      <c r="D6" s="44" t="s">
        <v>22</v>
      </c>
      <c r="E6" s="426" t="s">
        <v>81</v>
      </c>
      <c r="F6" s="428">
        <v>70</v>
      </c>
      <c r="G6" s="2"/>
      <c r="H6" s="778"/>
    </row>
    <row r="7" spans="1:8" ht="15.6">
      <c r="A7" s="434" t="s">
        <v>286</v>
      </c>
      <c r="B7" s="360" t="s">
        <v>225</v>
      </c>
      <c r="C7" s="426" t="s">
        <v>290</v>
      </c>
      <c r="D7" s="44" t="s">
        <v>34</v>
      </c>
      <c r="E7" s="426" t="s">
        <v>81</v>
      </c>
      <c r="F7" s="428">
        <v>310</v>
      </c>
      <c r="G7" s="2"/>
      <c r="H7" s="778"/>
    </row>
    <row r="8" spans="1:8" ht="15.6">
      <c r="A8" s="434" t="s">
        <v>286</v>
      </c>
      <c r="B8" s="360" t="s">
        <v>225</v>
      </c>
      <c r="C8" s="426" t="s">
        <v>291</v>
      </c>
      <c r="D8" s="44" t="s">
        <v>38</v>
      </c>
      <c r="E8" s="426" t="s">
        <v>47</v>
      </c>
      <c r="F8" s="428">
        <v>18</v>
      </c>
      <c r="G8" s="2"/>
      <c r="H8" s="778"/>
    </row>
    <row r="9" spans="1:8" ht="15.6">
      <c r="A9" s="434" t="s">
        <v>286</v>
      </c>
      <c r="B9" s="360" t="s">
        <v>225</v>
      </c>
      <c r="C9" s="426" t="s">
        <v>292</v>
      </c>
      <c r="D9" s="44" t="s">
        <v>34</v>
      </c>
      <c r="E9" s="426" t="s">
        <v>46</v>
      </c>
      <c r="F9" s="428">
        <v>142</v>
      </c>
      <c r="G9" s="2"/>
      <c r="H9" s="778"/>
    </row>
    <row r="10" spans="1:8" ht="15.6">
      <c r="A10" s="434" t="s">
        <v>286</v>
      </c>
      <c r="B10" s="360" t="s">
        <v>225</v>
      </c>
      <c r="C10" s="426" t="s">
        <v>291</v>
      </c>
      <c r="D10" s="44" t="s">
        <v>38</v>
      </c>
      <c r="E10" s="426" t="s">
        <v>46</v>
      </c>
      <c r="F10" s="428">
        <v>2</v>
      </c>
      <c r="G10" s="2"/>
      <c r="H10" s="778"/>
    </row>
    <row r="11" spans="1:8" ht="15.6">
      <c r="A11" s="434" t="s">
        <v>286</v>
      </c>
      <c r="B11" s="360" t="s">
        <v>225</v>
      </c>
      <c r="C11" s="426" t="s">
        <v>293</v>
      </c>
      <c r="D11" s="44" t="s">
        <v>22</v>
      </c>
      <c r="E11" s="426" t="s">
        <v>46</v>
      </c>
      <c r="F11" s="428">
        <v>5</v>
      </c>
      <c r="G11" s="2"/>
      <c r="H11" s="778"/>
    </row>
    <row r="12" spans="1:8" ht="15.6">
      <c r="A12" s="434" t="s">
        <v>286</v>
      </c>
      <c r="B12" s="360" t="s">
        <v>225</v>
      </c>
      <c r="C12" s="426" t="s">
        <v>294</v>
      </c>
      <c r="D12" s="44" t="s">
        <v>37</v>
      </c>
      <c r="E12" s="426" t="s">
        <v>81</v>
      </c>
      <c r="F12" s="428">
        <v>32</v>
      </c>
      <c r="G12" s="2"/>
      <c r="H12" s="778"/>
    </row>
    <row r="13" spans="1:8" ht="15.6">
      <c r="A13" s="434" t="s">
        <v>286</v>
      </c>
      <c r="B13" s="360" t="s">
        <v>225</v>
      </c>
      <c r="C13" s="426" t="s">
        <v>295</v>
      </c>
      <c r="D13" s="44" t="s">
        <v>35</v>
      </c>
      <c r="E13" s="426" t="s">
        <v>81</v>
      </c>
      <c r="F13" s="428">
        <v>5</v>
      </c>
      <c r="G13" s="2"/>
      <c r="H13" s="778"/>
    </row>
    <row r="14" spans="1:8" ht="15.6">
      <c r="A14" s="434" t="s">
        <v>286</v>
      </c>
      <c r="B14" s="360" t="s">
        <v>225</v>
      </c>
      <c r="C14" s="452" t="s">
        <v>296</v>
      </c>
      <c r="D14" s="44" t="s">
        <v>24</v>
      </c>
      <c r="E14" s="426" t="s">
        <v>45</v>
      </c>
      <c r="F14" s="852">
        <v>174</v>
      </c>
      <c r="G14" s="2"/>
      <c r="H14" s="778"/>
    </row>
    <row r="15" spans="1:8" ht="15.6">
      <c r="A15" s="434" t="s">
        <v>286</v>
      </c>
      <c r="B15" s="367" t="s">
        <v>225</v>
      </c>
      <c r="C15" s="453" t="s">
        <v>297</v>
      </c>
      <c r="D15" s="44" t="s">
        <v>42</v>
      </c>
      <c r="E15" s="424" t="s">
        <v>65</v>
      </c>
      <c r="F15" s="853">
        <v>13</v>
      </c>
      <c r="G15" s="2"/>
      <c r="H15" s="778"/>
    </row>
    <row r="16" spans="1:8" ht="14.4">
      <c r="A16" s="140" t="s">
        <v>286</v>
      </c>
      <c r="B16" s="45" t="s">
        <v>231</v>
      </c>
      <c r="C16" s="45"/>
      <c r="D16" s="49"/>
      <c r="E16" s="47"/>
      <c r="F16" s="48">
        <f>SUBTOTAL(9,F5:F15)</f>
        <v>805</v>
      </c>
      <c r="G16" s="50">
        <f>SUBTOTAL(9,G5:G15)</f>
        <v>0</v>
      </c>
      <c r="H16" s="51">
        <f>SUBTOTAL(9,H5:H15)</f>
        <v>0</v>
      </c>
    </row>
    <row r="17" spans="1:8" ht="15.6">
      <c r="A17" s="434" t="s">
        <v>286</v>
      </c>
      <c r="B17" s="454" t="s">
        <v>69</v>
      </c>
      <c r="C17" s="423" t="s">
        <v>21</v>
      </c>
      <c r="D17" s="44" t="s">
        <v>21</v>
      </c>
      <c r="E17" s="426" t="s">
        <v>45</v>
      </c>
      <c r="F17" s="432">
        <v>55</v>
      </c>
      <c r="G17" s="2"/>
      <c r="H17" s="778"/>
    </row>
    <row r="18" spans="1:8" ht="15.6">
      <c r="A18" s="434" t="s">
        <v>286</v>
      </c>
      <c r="B18" s="454" t="s">
        <v>69</v>
      </c>
      <c r="C18" s="426" t="s">
        <v>71</v>
      </c>
      <c r="D18" s="44" t="s">
        <v>22</v>
      </c>
      <c r="E18" s="426" t="s">
        <v>288</v>
      </c>
      <c r="F18" s="428">
        <v>84.5</v>
      </c>
      <c r="G18" s="2"/>
      <c r="H18" s="778"/>
    </row>
    <row r="19" spans="1:8" ht="15.6">
      <c r="A19" s="434" t="s">
        <v>286</v>
      </c>
      <c r="B19" s="454" t="s">
        <v>69</v>
      </c>
      <c r="C19" s="426" t="s">
        <v>72</v>
      </c>
      <c r="D19" s="44" t="s">
        <v>22</v>
      </c>
      <c r="E19" s="426" t="s">
        <v>45</v>
      </c>
      <c r="F19" s="428">
        <v>930</v>
      </c>
      <c r="G19" s="2"/>
      <c r="H19" s="778"/>
    </row>
    <row r="20" spans="1:8" ht="15.6">
      <c r="A20" s="434" t="s">
        <v>286</v>
      </c>
      <c r="B20" s="454" t="s">
        <v>69</v>
      </c>
      <c r="C20" s="426" t="s">
        <v>73</v>
      </c>
      <c r="D20" s="44" t="s">
        <v>34</v>
      </c>
      <c r="E20" s="426" t="s">
        <v>81</v>
      </c>
      <c r="F20" s="428">
        <v>520</v>
      </c>
      <c r="G20" s="2"/>
      <c r="H20" s="778"/>
    </row>
    <row r="21" spans="1:8" ht="15.6">
      <c r="A21" s="434" t="s">
        <v>286</v>
      </c>
      <c r="B21" s="454" t="s">
        <v>69</v>
      </c>
      <c r="C21" s="426" t="s">
        <v>74</v>
      </c>
      <c r="D21" s="44" t="s">
        <v>38</v>
      </c>
      <c r="E21" s="426" t="s">
        <v>47</v>
      </c>
      <c r="F21" s="428">
        <v>27</v>
      </c>
      <c r="G21" s="2"/>
      <c r="H21" s="778"/>
    </row>
    <row r="22" spans="1:8" ht="15.6">
      <c r="A22" s="434" t="s">
        <v>286</v>
      </c>
      <c r="B22" s="454" t="s">
        <v>69</v>
      </c>
      <c r="C22" s="426" t="s">
        <v>75</v>
      </c>
      <c r="D22" s="44" t="s">
        <v>38</v>
      </c>
      <c r="E22" s="426" t="s">
        <v>47</v>
      </c>
      <c r="F22" s="428">
        <v>121</v>
      </c>
      <c r="G22" s="2"/>
      <c r="H22" s="778"/>
    </row>
    <row r="23" spans="1:8" ht="15.6">
      <c r="A23" s="434" t="s">
        <v>286</v>
      </c>
      <c r="B23" s="454" t="s">
        <v>69</v>
      </c>
      <c r="C23" s="426" t="s">
        <v>76</v>
      </c>
      <c r="D23" s="44" t="s">
        <v>28</v>
      </c>
      <c r="E23" s="426" t="s">
        <v>81</v>
      </c>
      <c r="F23" s="428">
        <v>2156.5</v>
      </c>
      <c r="G23" s="2"/>
      <c r="H23" s="778"/>
    </row>
    <row r="24" spans="1:8" ht="15.6">
      <c r="A24" s="434" t="s">
        <v>286</v>
      </c>
      <c r="B24" s="454" t="s">
        <v>69</v>
      </c>
      <c r="C24" s="426" t="s">
        <v>24</v>
      </c>
      <c r="D24" s="44" t="s">
        <v>24</v>
      </c>
      <c r="E24" s="426" t="s">
        <v>45</v>
      </c>
      <c r="F24" s="428">
        <v>167</v>
      </c>
      <c r="G24" s="2"/>
      <c r="H24" s="778"/>
    </row>
    <row r="25" spans="1:8" ht="15.6">
      <c r="A25" s="434" t="s">
        <v>286</v>
      </c>
      <c r="B25" s="454" t="s">
        <v>69</v>
      </c>
      <c r="C25" s="426" t="s">
        <v>519</v>
      </c>
      <c r="D25" s="44" t="s">
        <v>25</v>
      </c>
      <c r="E25" s="426" t="s">
        <v>288</v>
      </c>
      <c r="F25" s="428">
        <v>10</v>
      </c>
      <c r="G25" s="2"/>
      <c r="H25" s="778"/>
    </row>
    <row r="26" spans="1:8" ht="15.6">
      <c r="A26" s="434" t="s">
        <v>286</v>
      </c>
      <c r="B26" s="454" t="s">
        <v>69</v>
      </c>
      <c r="C26" s="426" t="s">
        <v>87</v>
      </c>
      <c r="D26" s="44" t="s">
        <v>37</v>
      </c>
      <c r="E26" s="426" t="s">
        <v>288</v>
      </c>
      <c r="F26" s="428">
        <v>20</v>
      </c>
      <c r="G26" s="2"/>
      <c r="H26" s="778"/>
    </row>
    <row r="27" spans="1:8" ht="15.6">
      <c r="A27" s="434" t="s">
        <v>286</v>
      </c>
      <c r="B27" s="454" t="s">
        <v>69</v>
      </c>
      <c r="C27" s="426" t="s">
        <v>298</v>
      </c>
      <c r="D27" s="44" t="s">
        <v>34</v>
      </c>
      <c r="E27" s="426" t="s">
        <v>81</v>
      </c>
      <c r="F27" s="428">
        <v>120</v>
      </c>
      <c r="G27" s="2"/>
      <c r="H27" s="778"/>
    </row>
    <row r="28" spans="1:8" ht="15.6">
      <c r="A28" s="434" t="s">
        <v>286</v>
      </c>
      <c r="B28" s="454" t="s">
        <v>69</v>
      </c>
      <c r="C28" s="426" t="s">
        <v>299</v>
      </c>
      <c r="D28" s="44" t="s">
        <v>22</v>
      </c>
      <c r="E28" s="426" t="s">
        <v>81</v>
      </c>
      <c r="F28" s="428">
        <v>40</v>
      </c>
      <c r="G28" s="2"/>
      <c r="H28" s="778"/>
    </row>
    <row r="29" spans="1:8" ht="15.6">
      <c r="A29" s="434" t="s">
        <v>286</v>
      </c>
      <c r="B29" s="454" t="s">
        <v>69</v>
      </c>
      <c r="C29" s="426" t="s">
        <v>300</v>
      </c>
      <c r="D29" s="44" t="s">
        <v>22</v>
      </c>
      <c r="E29" s="426" t="s">
        <v>288</v>
      </c>
      <c r="F29" s="428">
        <v>70</v>
      </c>
      <c r="G29" s="2"/>
      <c r="H29" s="778"/>
    </row>
    <row r="30" spans="1:8" ht="14.4">
      <c r="A30" s="140" t="s">
        <v>286</v>
      </c>
      <c r="B30" s="45" t="s">
        <v>224</v>
      </c>
      <c r="C30" s="45"/>
      <c r="D30" s="49"/>
      <c r="E30" s="47"/>
      <c r="F30" s="48">
        <f>SUBTOTAL(9,F17:F29)</f>
        <v>4321</v>
      </c>
      <c r="G30" s="50">
        <f>SUBTOTAL(9,G17:G29)</f>
        <v>0</v>
      </c>
      <c r="H30" s="51">
        <f>SUBTOTAL(9,H17:H29)</f>
        <v>0</v>
      </c>
    </row>
    <row r="31" spans="1:8" ht="15.6">
      <c r="A31" s="434" t="s">
        <v>286</v>
      </c>
      <c r="B31" s="454" t="s">
        <v>83</v>
      </c>
      <c r="C31" s="426" t="s">
        <v>301</v>
      </c>
      <c r="D31" s="44" t="s">
        <v>22</v>
      </c>
      <c r="E31" s="426" t="s">
        <v>81</v>
      </c>
      <c r="F31" s="428">
        <v>139</v>
      </c>
      <c r="G31" s="2"/>
      <c r="H31" s="778"/>
    </row>
    <row r="32" spans="1:8" ht="15.6">
      <c r="A32" s="434" t="s">
        <v>286</v>
      </c>
      <c r="B32" s="454" t="s">
        <v>83</v>
      </c>
      <c r="C32" s="426" t="s">
        <v>73</v>
      </c>
      <c r="D32" s="44" t="s">
        <v>34</v>
      </c>
      <c r="E32" s="426" t="s">
        <v>288</v>
      </c>
      <c r="F32" s="428">
        <v>13</v>
      </c>
      <c r="G32" s="2"/>
      <c r="H32" s="778"/>
    </row>
    <row r="33" spans="1:8" ht="15.6">
      <c r="A33" s="434" t="s">
        <v>286</v>
      </c>
      <c r="B33" s="454" t="s">
        <v>83</v>
      </c>
      <c r="C33" s="426" t="s">
        <v>302</v>
      </c>
      <c r="D33" s="44" t="s">
        <v>29</v>
      </c>
      <c r="E33" s="426" t="s">
        <v>288</v>
      </c>
      <c r="F33" s="428">
        <v>215</v>
      </c>
      <c r="G33" s="2"/>
      <c r="H33" s="778"/>
    </row>
    <row r="34" spans="1:8" ht="15.6">
      <c r="A34" s="434" t="s">
        <v>286</v>
      </c>
      <c r="B34" s="454" t="s">
        <v>83</v>
      </c>
      <c r="C34" s="426" t="s">
        <v>75</v>
      </c>
      <c r="D34" s="44" t="s">
        <v>38</v>
      </c>
      <c r="E34" s="426" t="s">
        <v>47</v>
      </c>
      <c r="F34" s="428">
        <v>30</v>
      </c>
      <c r="G34" s="2"/>
      <c r="H34" s="778"/>
    </row>
    <row r="35" spans="1:8" ht="15.6">
      <c r="A35" s="434" t="s">
        <v>286</v>
      </c>
      <c r="B35" s="454" t="s">
        <v>83</v>
      </c>
      <c r="C35" s="426" t="s">
        <v>91</v>
      </c>
      <c r="D35" s="44" t="s">
        <v>26</v>
      </c>
      <c r="E35" s="426" t="s">
        <v>81</v>
      </c>
      <c r="F35" s="428">
        <v>574</v>
      </c>
      <c r="G35" s="2"/>
      <c r="H35" s="778"/>
    </row>
    <row r="36" spans="1:8" ht="15.6">
      <c r="A36" s="434" t="s">
        <v>286</v>
      </c>
      <c r="B36" s="454" t="s">
        <v>83</v>
      </c>
      <c r="C36" s="426" t="s">
        <v>24</v>
      </c>
      <c r="D36" s="44" t="s">
        <v>24</v>
      </c>
      <c r="E36" s="426" t="s">
        <v>45</v>
      </c>
      <c r="F36" s="428">
        <v>167</v>
      </c>
      <c r="G36" s="2"/>
      <c r="H36" s="778"/>
    </row>
    <row r="37" spans="1:8" ht="14.4">
      <c r="A37" s="140" t="s">
        <v>286</v>
      </c>
      <c r="B37" s="45" t="s">
        <v>268</v>
      </c>
      <c r="C37" s="45"/>
      <c r="D37" s="49"/>
      <c r="E37" s="47"/>
      <c r="F37" s="48">
        <f>SUBTOTAL(9,F31:F36)</f>
        <v>1138</v>
      </c>
      <c r="G37" s="50">
        <f>SUBTOTAL(9,G31:G36)</f>
        <v>0</v>
      </c>
      <c r="H37" s="51">
        <f>SUBTOTAL(9,H31:H36)</f>
        <v>0</v>
      </c>
    </row>
    <row r="38" spans="1:8" ht="15.6">
      <c r="A38" s="434" t="s">
        <v>286</v>
      </c>
      <c r="B38" s="454" t="s">
        <v>85</v>
      </c>
      <c r="C38" s="426" t="s">
        <v>303</v>
      </c>
      <c r="D38" s="44" t="s">
        <v>22</v>
      </c>
      <c r="E38" s="426" t="s">
        <v>81</v>
      </c>
      <c r="F38" s="428">
        <v>139</v>
      </c>
      <c r="G38" s="2"/>
      <c r="H38" s="778"/>
    </row>
    <row r="39" spans="1:8" ht="15.6">
      <c r="A39" s="434" t="s">
        <v>286</v>
      </c>
      <c r="B39" s="454" t="s">
        <v>85</v>
      </c>
      <c r="C39" s="426" t="s">
        <v>73</v>
      </c>
      <c r="D39" s="44" t="s">
        <v>34</v>
      </c>
      <c r="E39" s="426" t="s">
        <v>81</v>
      </c>
      <c r="F39" s="428">
        <v>103</v>
      </c>
      <c r="G39" s="2"/>
      <c r="H39" s="778"/>
    </row>
    <row r="40" spans="1:8" ht="15.6">
      <c r="A40" s="434" t="s">
        <v>286</v>
      </c>
      <c r="B40" s="454" t="s">
        <v>85</v>
      </c>
      <c r="C40" s="426" t="s">
        <v>91</v>
      </c>
      <c r="D40" s="44" t="s">
        <v>26</v>
      </c>
      <c r="E40" s="426" t="s">
        <v>81</v>
      </c>
      <c r="F40" s="428">
        <v>324</v>
      </c>
      <c r="G40" s="2"/>
      <c r="H40" s="778"/>
    </row>
    <row r="41" spans="1:8" ht="15.6">
      <c r="A41" s="434" t="s">
        <v>286</v>
      </c>
      <c r="B41" s="454" t="s">
        <v>85</v>
      </c>
      <c r="C41" s="426" t="s">
        <v>131</v>
      </c>
      <c r="D41" s="44" t="s">
        <v>26</v>
      </c>
      <c r="E41" s="426" t="s">
        <v>81</v>
      </c>
      <c r="F41" s="428">
        <v>325</v>
      </c>
      <c r="G41" s="2"/>
      <c r="H41" s="778"/>
    </row>
    <row r="42" spans="1:8" ht="15.6">
      <c r="A42" s="434" t="s">
        <v>286</v>
      </c>
      <c r="B42" s="454" t="s">
        <v>85</v>
      </c>
      <c r="C42" s="426" t="s">
        <v>24</v>
      </c>
      <c r="D42" s="44" t="s">
        <v>24</v>
      </c>
      <c r="E42" s="426" t="s">
        <v>45</v>
      </c>
      <c r="F42" s="428">
        <v>167</v>
      </c>
      <c r="G42" s="2"/>
      <c r="H42" s="778"/>
    </row>
    <row r="43" spans="1:8" ht="15.6">
      <c r="A43" s="434" t="s">
        <v>286</v>
      </c>
      <c r="B43" s="454" t="s">
        <v>85</v>
      </c>
      <c r="C43" s="426" t="s">
        <v>304</v>
      </c>
      <c r="D43" s="44" t="s">
        <v>38</v>
      </c>
      <c r="E43" s="426" t="s">
        <v>47</v>
      </c>
      <c r="F43" s="428">
        <v>30</v>
      </c>
      <c r="G43" s="2"/>
      <c r="H43" s="778"/>
    </row>
    <row r="44" spans="1:8" ht="14.4">
      <c r="A44" s="140" t="s">
        <v>286</v>
      </c>
      <c r="B44" s="45" t="s">
        <v>273</v>
      </c>
      <c r="C44" s="45"/>
      <c r="D44" s="49"/>
      <c r="E44" s="47"/>
      <c r="F44" s="48">
        <f>SUBTOTAL(9,F38:F43)</f>
        <v>1088</v>
      </c>
      <c r="G44" s="50">
        <f>SUBTOTAL(9,G38:G43)</f>
        <v>0</v>
      </c>
      <c r="H44" s="51">
        <f>SUBTOTAL(9,H38:H43)</f>
        <v>0</v>
      </c>
    </row>
    <row r="45" spans="1:8" ht="15.6">
      <c r="A45" s="434" t="s">
        <v>286</v>
      </c>
      <c r="B45" s="454" t="s">
        <v>90</v>
      </c>
      <c r="C45" s="426" t="s">
        <v>303</v>
      </c>
      <c r="D45" s="44" t="s">
        <v>22</v>
      </c>
      <c r="E45" s="426" t="s">
        <v>81</v>
      </c>
      <c r="F45" s="428">
        <v>139</v>
      </c>
      <c r="G45" s="2"/>
      <c r="H45" s="778"/>
    </row>
    <row r="46" spans="1:8" ht="15.6">
      <c r="A46" s="434" t="s">
        <v>286</v>
      </c>
      <c r="B46" s="454" t="s">
        <v>90</v>
      </c>
      <c r="C46" s="426" t="s">
        <v>73</v>
      </c>
      <c r="D46" s="44" t="s">
        <v>34</v>
      </c>
      <c r="E46" s="426" t="s">
        <v>46</v>
      </c>
      <c r="F46" s="428">
        <v>68</v>
      </c>
      <c r="G46" s="2"/>
      <c r="H46" s="778"/>
    </row>
    <row r="47" spans="1:8" ht="15.6">
      <c r="A47" s="434" t="s">
        <v>286</v>
      </c>
      <c r="B47" s="454" t="s">
        <v>90</v>
      </c>
      <c r="C47" s="426" t="s">
        <v>305</v>
      </c>
      <c r="D47" s="44" t="s">
        <v>34</v>
      </c>
      <c r="E47" s="426" t="s">
        <v>81</v>
      </c>
      <c r="F47" s="428">
        <v>234</v>
      </c>
      <c r="G47" s="2"/>
      <c r="H47" s="778"/>
    </row>
    <row r="48" spans="1:8" ht="15.6">
      <c r="A48" s="434" t="s">
        <v>286</v>
      </c>
      <c r="B48" s="454" t="s">
        <v>90</v>
      </c>
      <c r="C48" s="426" t="s">
        <v>306</v>
      </c>
      <c r="D48" s="44" t="s">
        <v>38</v>
      </c>
      <c r="E48" s="426" t="s">
        <v>47</v>
      </c>
      <c r="F48" s="428">
        <v>30</v>
      </c>
      <c r="G48" s="2"/>
      <c r="H48" s="778"/>
    </row>
    <row r="49" spans="1:8" ht="15.6">
      <c r="A49" s="434" t="s">
        <v>286</v>
      </c>
      <c r="B49" s="454" t="s">
        <v>90</v>
      </c>
      <c r="C49" s="426" t="s">
        <v>91</v>
      </c>
      <c r="D49" s="44" t="s">
        <v>26</v>
      </c>
      <c r="E49" s="426" t="s">
        <v>81</v>
      </c>
      <c r="F49" s="428">
        <v>292</v>
      </c>
      <c r="G49" s="2"/>
      <c r="H49" s="778"/>
    </row>
    <row r="50" spans="1:8" ht="15.6">
      <c r="A50" s="434" t="s">
        <v>286</v>
      </c>
      <c r="B50" s="454" t="s">
        <v>90</v>
      </c>
      <c r="C50" s="426" t="s">
        <v>307</v>
      </c>
      <c r="D50" s="44" t="s">
        <v>22</v>
      </c>
      <c r="E50" s="426" t="s">
        <v>81</v>
      </c>
      <c r="F50" s="428">
        <v>19</v>
      </c>
      <c r="G50" s="2"/>
      <c r="H50" s="778"/>
    </row>
    <row r="51" spans="1:8" ht="15.6">
      <c r="A51" s="434" t="s">
        <v>286</v>
      </c>
      <c r="B51" s="454" t="s">
        <v>90</v>
      </c>
      <c r="C51" s="426" t="s">
        <v>24</v>
      </c>
      <c r="D51" s="44" t="s">
        <v>24</v>
      </c>
      <c r="E51" s="426" t="s">
        <v>45</v>
      </c>
      <c r="F51" s="428">
        <v>145</v>
      </c>
      <c r="G51" s="2"/>
      <c r="H51" s="778"/>
    </row>
    <row r="52" spans="1:8" ht="14.4">
      <c r="A52" s="140" t="s">
        <v>286</v>
      </c>
      <c r="B52" s="45" t="s">
        <v>277</v>
      </c>
      <c r="C52" s="45"/>
      <c r="D52" s="49"/>
      <c r="E52" s="47"/>
      <c r="F52" s="48">
        <f>SUBTOTAL(9,F45:F51)</f>
        <v>927</v>
      </c>
      <c r="G52" s="50">
        <f>SUBTOTAL(9,G45:G51)</f>
        <v>0</v>
      </c>
      <c r="H52" s="51">
        <f>SUBTOTAL(9,H45:H51)</f>
        <v>0</v>
      </c>
    </row>
    <row r="53" spans="1:8" ht="15.6">
      <c r="A53" s="434" t="s">
        <v>286</v>
      </c>
      <c r="B53" s="360" t="s">
        <v>93</v>
      </c>
      <c r="C53" s="426" t="s">
        <v>308</v>
      </c>
      <c r="D53" s="44" t="s">
        <v>22</v>
      </c>
      <c r="E53" s="426" t="s">
        <v>81</v>
      </c>
      <c r="F53" s="428">
        <v>139</v>
      </c>
      <c r="G53" s="2"/>
      <c r="H53" s="778"/>
    </row>
    <row r="54" spans="1:8" ht="15.6">
      <c r="A54" s="434" t="s">
        <v>286</v>
      </c>
      <c r="B54" s="360" t="s">
        <v>93</v>
      </c>
      <c r="C54" s="426" t="s">
        <v>73</v>
      </c>
      <c r="D54" s="44" t="s">
        <v>34</v>
      </c>
      <c r="E54" s="426" t="s">
        <v>81</v>
      </c>
      <c r="F54" s="428">
        <v>47</v>
      </c>
      <c r="G54" s="2"/>
      <c r="H54" s="778"/>
    </row>
    <row r="55" spans="1:8" ht="15.6">
      <c r="A55" s="434" t="s">
        <v>286</v>
      </c>
      <c r="B55" s="360" t="s">
        <v>93</v>
      </c>
      <c r="C55" s="426" t="s">
        <v>309</v>
      </c>
      <c r="D55" s="44" t="s">
        <v>38</v>
      </c>
      <c r="E55" s="426" t="s">
        <v>47</v>
      </c>
      <c r="F55" s="428">
        <v>30</v>
      </c>
      <c r="G55" s="2"/>
      <c r="H55" s="778"/>
    </row>
    <row r="56" spans="1:8" ht="15.6">
      <c r="A56" s="434" t="s">
        <v>286</v>
      </c>
      <c r="B56" s="360" t="s">
        <v>93</v>
      </c>
      <c r="C56" s="426" t="s">
        <v>91</v>
      </c>
      <c r="D56" s="44" t="s">
        <v>26</v>
      </c>
      <c r="E56" s="426" t="s">
        <v>81</v>
      </c>
      <c r="F56" s="428">
        <v>575</v>
      </c>
      <c r="G56" s="2"/>
      <c r="H56" s="778"/>
    </row>
    <row r="57" spans="1:8" ht="15.6">
      <c r="A57" s="434" t="s">
        <v>286</v>
      </c>
      <c r="B57" s="360" t="s">
        <v>93</v>
      </c>
      <c r="C57" s="426" t="s">
        <v>24</v>
      </c>
      <c r="D57" s="44" t="s">
        <v>24</v>
      </c>
      <c r="E57" s="426" t="s">
        <v>45</v>
      </c>
      <c r="F57" s="428">
        <v>103</v>
      </c>
      <c r="G57" s="2"/>
      <c r="H57" s="778"/>
    </row>
    <row r="58" spans="1:8" ht="14.4">
      <c r="A58" s="140" t="s">
        <v>286</v>
      </c>
      <c r="B58" s="45" t="s">
        <v>280</v>
      </c>
      <c r="C58" s="45"/>
      <c r="D58" s="49"/>
      <c r="E58" s="47"/>
      <c r="F58" s="48">
        <f>SUBTOTAL(9,F53:F57)</f>
        <v>894</v>
      </c>
      <c r="G58" s="50">
        <f>SUBTOTAL(9,G53:G57)</f>
        <v>0</v>
      </c>
      <c r="H58" s="51">
        <f>SUBTOTAL(9,H53:H57)</f>
        <v>0</v>
      </c>
    </row>
    <row r="59" spans="1:8" ht="15.6">
      <c r="A59" s="434" t="s">
        <v>286</v>
      </c>
      <c r="B59" s="360" t="s">
        <v>114</v>
      </c>
      <c r="C59" s="426" t="s">
        <v>310</v>
      </c>
      <c r="D59" s="44" t="s">
        <v>22</v>
      </c>
      <c r="E59" s="426" t="s">
        <v>81</v>
      </c>
      <c r="F59" s="428">
        <v>134</v>
      </c>
      <c r="G59" s="2"/>
      <c r="H59" s="778"/>
    </row>
    <row r="60" spans="1:8" ht="15.6">
      <c r="A60" s="434" t="s">
        <v>286</v>
      </c>
      <c r="B60" s="360" t="s">
        <v>114</v>
      </c>
      <c r="C60" s="426" t="s">
        <v>73</v>
      </c>
      <c r="D60" s="44" t="s">
        <v>34</v>
      </c>
      <c r="E60" s="426" t="s">
        <v>81</v>
      </c>
      <c r="F60" s="428">
        <v>352</v>
      </c>
      <c r="G60" s="2"/>
      <c r="H60" s="778"/>
    </row>
    <row r="61" spans="1:8" ht="15.6">
      <c r="A61" s="434" t="s">
        <v>286</v>
      </c>
      <c r="B61" s="360" t="s">
        <v>114</v>
      </c>
      <c r="C61" s="426" t="s">
        <v>75</v>
      </c>
      <c r="D61" s="44" t="s">
        <v>38</v>
      </c>
      <c r="E61" s="426" t="s">
        <v>47</v>
      </c>
      <c r="F61" s="428">
        <v>30</v>
      </c>
      <c r="G61" s="2"/>
      <c r="H61" s="778"/>
    </row>
    <row r="62" spans="1:8" ht="15.6">
      <c r="A62" s="434" t="s">
        <v>286</v>
      </c>
      <c r="B62" s="360" t="s">
        <v>114</v>
      </c>
      <c r="C62" s="426" t="s">
        <v>91</v>
      </c>
      <c r="D62" s="44" t="s">
        <v>26</v>
      </c>
      <c r="E62" s="426" t="s">
        <v>81</v>
      </c>
      <c r="F62" s="428">
        <v>254</v>
      </c>
      <c r="G62" s="2"/>
      <c r="H62" s="778"/>
    </row>
    <row r="63" spans="1:8" ht="15.6">
      <c r="A63" s="434" t="s">
        <v>286</v>
      </c>
      <c r="B63" s="360" t="s">
        <v>114</v>
      </c>
      <c r="C63" s="426" t="s">
        <v>307</v>
      </c>
      <c r="D63" s="44" t="s">
        <v>22</v>
      </c>
      <c r="E63" s="426" t="s">
        <v>81</v>
      </c>
      <c r="F63" s="428">
        <v>22</v>
      </c>
      <c r="G63" s="2"/>
      <c r="H63" s="778"/>
    </row>
    <row r="64" spans="1:8" ht="15.6">
      <c r="A64" s="434" t="s">
        <v>286</v>
      </c>
      <c r="B64" s="360" t="s">
        <v>114</v>
      </c>
      <c r="C64" s="426" t="s">
        <v>24</v>
      </c>
      <c r="D64" s="44" t="s">
        <v>24</v>
      </c>
      <c r="E64" s="426" t="s">
        <v>45</v>
      </c>
      <c r="F64" s="428">
        <v>68</v>
      </c>
      <c r="G64" s="2"/>
      <c r="H64" s="778"/>
    </row>
    <row r="65" spans="1:8" ht="14.4">
      <c r="A65" s="140" t="s">
        <v>286</v>
      </c>
      <c r="B65" s="45" t="s">
        <v>311</v>
      </c>
      <c r="C65" s="45"/>
      <c r="D65" s="49"/>
      <c r="E65" s="47"/>
      <c r="F65" s="48">
        <f>SUBTOTAL(9,F59:F64)</f>
        <v>860</v>
      </c>
      <c r="G65" s="50">
        <f>SUBTOTAL(9,G59:G64)</f>
        <v>0</v>
      </c>
      <c r="H65" s="51">
        <f>SUBTOTAL(9,H59:H64)</f>
        <v>0</v>
      </c>
    </row>
    <row r="66" spans="1:8" ht="15.6">
      <c r="A66" s="434" t="s">
        <v>286</v>
      </c>
      <c r="B66" s="454" t="s">
        <v>117</v>
      </c>
      <c r="C66" s="426" t="s">
        <v>312</v>
      </c>
      <c r="D66" s="44" t="s">
        <v>22</v>
      </c>
      <c r="E66" s="426" t="s">
        <v>81</v>
      </c>
      <c r="F66" s="428">
        <v>136</v>
      </c>
      <c r="G66" s="2"/>
      <c r="H66" s="778"/>
    </row>
    <row r="67" spans="1:8" ht="15.6">
      <c r="A67" s="434" t="s">
        <v>286</v>
      </c>
      <c r="B67" s="454" t="s">
        <v>117</v>
      </c>
      <c r="C67" s="426" t="s">
        <v>73</v>
      </c>
      <c r="D67" s="44" t="s">
        <v>34</v>
      </c>
      <c r="E67" s="426" t="s">
        <v>81</v>
      </c>
      <c r="F67" s="428">
        <v>384</v>
      </c>
      <c r="G67" s="2"/>
      <c r="H67" s="778"/>
    </row>
    <row r="68" spans="1:8" ht="15.6">
      <c r="A68" s="434" t="s">
        <v>286</v>
      </c>
      <c r="B68" s="454" t="s">
        <v>117</v>
      </c>
      <c r="C68" s="426" t="s">
        <v>75</v>
      </c>
      <c r="D68" s="44" t="s">
        <v>38</v>
      </c>
      <c r="E68" s="426" t="s">
        <v>47</v>
      </c>
      <c r="F68" s="428">
        <v>30</v>
      </c>
      <c r="G68" s="2"/>
      <c r="H68" s="778"/>
    </row>
    <row r="69" spans="1:8" ht="15.6">
      <c r="A69" s="434" t="s">
        <v>286</v>
      </c>
      <c r="B69" s="454" t="s">
        <v>117</v>
      </c>
      <c r="C69" s="426" t="s">
        <v>111</v>
      </c>
      <c r="D69" s="44" t="s">
        <v>37</v>
      </c>
      <c r="E69" s="426" t="s">
        <v>81</v>
      </c>
      <c r="F69" s="428">
        <v>28</v>
      </c>
      <c r="G69" s="2"/>
      <c r="H69" s="778"/>
    </row>
    <row r="70" spans="1:8" ht="15.6">
      <c r="A70" s="434" t="s">
        <v>286</v>
      </c>
      <c r="B70" s="454" t="s">
        <v>117</v>
      </c>
      <c r="C70" s="426" t="s">
        <v>86</v>
      </c>
      <c r="D70" s="44" t="s">
        <v>33</v>
      </c>
      <c r="E70" s="426" t="s">
        <v>109</v>
      </c>
      <c r="F70" s="428">
        <v>180</v>
      </c>
      <c r="G70" s="2"/>
      <c r="H70" s="778"/>
    </row>
    <row r="71" spans="1:8" ht="15.6">
      <c r="A71" s="434" t="s">
        <v>286</v>
      </c>
      <c r="B71" s="454" t="s">
        <v>117</v>
      </c>
      <c r="C71" s="426" t="s">
        <v>307</v>
      </c>
      <c r="D71" s="44" t="s">
        <v>22</v>
      </c>
      <c r="E71" s="426" t="s">
        <v>81</v>
      </c>
      <c r="F71" s="428">
        <v>19</v>
      </c>
      <c r="G71" s="2"/>
      <c r="H71" s="778"/>
    </row>
    <row r="72" spans="1:8" ht="15.6">
      <c r="A72" s="434" t="s">
        <v>286</v>
      </c>
      <c r="B72" s="454" t="s">
        <v>117</v>
      </c>
      <c r="C72" s="426" t="s">
        <v>24</v>
      </c>
      <c r="D72" s="44" t="s">
        <v>24</v>
      </c>
      <c r="E72" s="426" t="s">
        <v>45</v>
      </c>
      <c r="F72" s="428">
        <v>30</v>
      </c>
      <c r="G72" s="2"/>
      <c r="H72" s="778"/>
    </row>
    <row r="73" spans="1:8" ht="14.4">
      <c r="A73" s="140" t="s">
        <v>286</v>
      </c>
      <c r="B73" s="45" t="s">
        <v>313</v>
      </c>
      <c r="C73" s="45"/>
      <c r="D73" s="49"/>
      <c r="E73" s="47"/>
      <c r="F73" s="48">
        <f>SUBTOTAL(9,F66:F72)</f>
        <v>807</v>
      </c>
      <c r="G73" s="50">
        <f>SUBTOTAL(9,G66:G72)</f>
        <v>0</v>
      </c>
      <c r="H73" s="51">
        <f>SUBTOTAL(9,H66:H72)</f>
        <v>0</v>
      </c>
    </row>
    <row r="74" spans="1:8" ht="15.6">
      <c r="A74" s="434" t="s">
        <v>286</v>
      </c>
      <c r="B74" s="54" t="s">
        <v>97</v>
      </c>
      <c r="C74" s="42"/>
      <c r="D74" s="44" t="s">
        <v>39</v>
      </c>
      <c r="E74" s="55"/>
      <c r="F74" s="55"/>
      <c r="G74" s="2"/>
      <c r="H74" s="778"/>
    </row>
    <row r="75" spans="1:8" ht="14.4">
      <c r="A75" s="140" t="s">
        <v>286</v>
      </c>
      <c r="B75" s="172" t="s">
        <v>98</v>
      </c>
      <c r="C75" s="45"/>
      <c r="D75" s="49"/>
      <c r="E75" s="47"/>
      <c r="F75" s="48"/>
      <c r="G75" s="50">
        <f>SUBTOTAL(9,G74:G74)</f>
        <v>0</v>
      </c>
      <c r="H75" s="51">
        <f>SUBTOTAL(9,H74:H74)</f>
        <v>0</v>
      </c>
    </row>
    <row r="76" spans="1:8" ht="15.6">
      <c r="A76" s="434" t="s">
        <v>286</v>
      </c>
      <c r="B76" s="54" t="s">
        <v>522</v>
      </c>
      <c r="C76" s="806" t="s">
        <v>95</v>
      </c>
      <c r="D76" s="44" t="s">
        <v>39</v>
      </c>
      <c r="E76" s="55"/>
      <c r="F76" s="55"/>
      <c r="G76" s="2"/>
      <c r="H76" s="778"/>
    </row>
    <row r="77" spans="1:8" ht="14.4">
      <c r="A77" s="140" t="s">
        <v>286</v>
      </c>
      <c r="B77" s="172" t="s">
        <v>96</v>
      </c>
      <c r="C77" s="45"/>
      <c r="D77" s="49"/>
      <c r="E77" s="47"/>
      <c r="F77" s="48"/>
      <c r="G77" s="50">
        <f>SUBTOTAL(9,G76:G76)</f>
        <v>0</v>
      </c>
      <c r="H77" s="51">
        <f>SUBTOTAL(9,H76:H76)</f>
        <v>0</v>
      </c>
    </row>
    <row r="78" spans="1:8" ht="15.6">
      <c r="A78" s="434" t="s">
        <v>286</v>
      </c>
      <c r="B78" s="54" t="s">
        <v>99</v>
      </c>
      <c r="C78" s="44"/>
      <c r="D78" s="44" t="s">
        <v>22</v>
      </c>
      <c r="E78" s="55"/>
      <c r="F78" s="56">
        <v>4</v>
      </c>
      <c r="G78" s="2"/>
      <c r="H78" s="778"/>
    </row>
    <row r="79" spans="1:8" ht="14.4">
      <c r="A79" s="140" t="s">
        <v>314</v>
      </c>
      <c r="B79" s="172" t="s">
        <v>100</v>
      </c>
      <c r="C79" s="45"/>
      <c r="D79" s="49"/>
      <c r="E79" s="47"/>
      <c r="F79" s="48"/>
      <c r="G79" s="50">
        <f>SUBTOTAL(9,G78:G78)</f>
        <v>0</v>
      </c>
      <c r="H79" s="51">
        <f>SUBTOTAL(9,H78:H78)</f>
        <v>0</v>
      </c>
    </row>
    <row r="80" spans="1:8" s="318" customFormat="1" ht="42" customHeight="1">
      <c r="A80" s="455" t="s">
        <v>315</v>
      </c>
      <c r="B80" s="456" t="s">
        <v>102</v>
      </c>
      <c r="C80" s="456"/>
      <c r="D80" s="459"/>
      <c r="E80" s="457"/>
      <c r="F80" s="458">
        <f>SUBTOTAL(9,F5:F73)</f>
        <v>10840</v>
      </c>
      <c r="G80" s="57">
        <f>SUBTOTAL(9,G5:G79)</f>
        <v>0</v>
      </c>
      <c r="H80" s="460">
        <f>SUBTOTAL(9,H5:H79)</f>
        <v>0</v>
      </c>
    </row>
    <row r="81" spans="1:8" ht="15.6">
      <c r="A81" s="449" t="s">
        <v>316</v>
      </c>
      <c r="B81" s="360" t="s">
        <v>63</v>
      </c>
      <c r="C81" s="423" t="s">
        <v>317</v>
      </c>
      <c r="D81" s="44" t="s">
        <v>24</v>
      </c>
      <c r="E81" s="426"/>
      <c r="F81" s="461">
        <v>32</v>
      </c>
      <c r="G81" s="2"/>
      <c r="H81" s="778"/>
    </row>
    <row r="82" spans="1:8" ht="15.6">
      <c r="A82" s="449" t="s">
        <v>316</v>
      </c>
      <c r="B82" s="360" t="s">
        <v>63</v>
      </c>
      <c r="C82" s="431" t="s">
        <v>40</v>
      </c>
      <c r="D82" s="44" t="s">
        <v>40</v>
      </c>
      <c r="E82" s="426"/>
      <c r="F82" s="461">
        <v>2368</v>
      </c>
      <c r="G82" s="2"/>
      <c r="H82" s="778"/>
    </row>
    <row r="83" spans="1:8" ht="14.4">
      <c r="A83" s="140" t="s">
        <v>316</v>
      </c>
      <c r="B83" s="45" t="s">
        <v>318</v>
      </c>
      <c r="C83" s="45"/>
      <c r="D83" s="49"/>
      <c r="E83" s="47"/>
      <c r="F83" s="48">
        <f>SUBTOTAL(9,F81:F82)</f>
        <v>2400</v>
      </c>
      <c r="G83" s="50">
        <f>SUBTOTAL(9,G81:G82)</f>
        <v>0</v>
      </c>
      <c r="H83" s="51">
        <f>SUBTOTAL(9,H81:H82)</f>
        <v>0</v>
      </c>
    </row>
    <row r="84" spans="1:8" ht="15.6">
      <c r="A84" s="449" t="s">
        <v>316</v>
      </c>
      <c r="B84" s="360" t="s">
        <v>69</v>
      </c>
      <c r="C84" s="423" t="s">
        <v>319</v>
      </c>
      <c r="D84" s="44" t="s">
        <v>41</v>
      </c>
      <c r="E84" s="426" t="s">
        <v>81</v>
      </c>
      <c r="F84" s="461">
        <v>33</v>
      </c>
      <c r="G84" s="2"/>
      <c r="H84" s="778"/>
    </row>
    <row r="85" spans="1:8" ht="15.6">
      <c r="A85" s="449" t="s">
        <v>316</v>
      </c>
      <c r="B85" s="360" t="s">
        <v>69</v>
      </c>
      <c r="C85" s="423" t="s">
        <v>320</v>
      </c>
      <c r="D85" s="44" t="s">
        <v>34</v>
      </c>
      <c r="E85" s="426" t="s">
        <v>81</v>
      </c>
      <c r="F85" s="461">
        <v>30</v>
      </c>
      <c r="G85" s="2"/>
      <c r="H85" s="778"/>
    </row>
    <row r="86" spans="1:8" ht="15.6">
      <c r="A86" s="449" t="s">
        <v>316</v>
      </c>
      <c r="B86" s="360" t="s">
        <v>69</v>
      </c>
      <c r="C86" s="431" t="s">
        <v>321</v>
      </c>
      <c r="D86" s="44" t="s">
        <v>32</v>
      </c>
      <c r="E86" s="426" t="s">
        <v>288</v>
      </c>
      <c r="F86" s="461">
        <v>367</v>
      </c>
      <c r="G86" s="2"/>
      <c r="H86" s="778"/>
    </row>
    <row r="87" spans="1:8" ht="15.6">
      <c r="A87" s="449" t="s">
        <v>316</v>
      </c>
      <c r="B87" s="463" t="s">
        <v>69</v>
      </c>
      <c r="C87" s="453" t="s">
        <v>322</v>
      </c>
      <c r="D87" s="44" t="s">
        <v>34</v>
      </c>
      <c r="E87" s="464" t="s">
        <v>288</v>
      </c>
      <c r="F87" s="461">
        <v>181</v>
      </c>
      <c r="G87" s="2"/>
      <c r="H87" s="778"/>
    </row>
    <row r="88" spans="1:8" ht="15.6">
      <c r="A88" s="449" t="s">
        <v>316</v>
      </c>
      <c r="B88" s="360" t="s">
        <v>69</v>
      </c>
      <c r="C88" s="423" t="s">
        <v>323</v>
      </c>
      <c r="D88" s="44" t="s">
        <v>21</v>
      </c>
      <c r="E88" s="426" t="s">
        <v>67</v>
      </c>
      <c r="F88" s="461">
        <v>601</v>
      </c>
      <c r="G88" s="2"/>
      <c r="H88" s="778"/>
    </row>
    <row r="89" spans="1:8" ht="15.6">
      <c r="A89" s="449" t="s">
        <v>316</v>
      </c>
      <c r="B89" s="360" t="s">
        <v>69</v>
      </c>
      <c r="C89" s="426" t="s">
        <v>324</v>
      </c>
      <c r="D89" s="44" t="s">
        <v>22</v>
      </c>
      <c r="E89" s="426" t="s">
        <v>81</v>
      </c>
      <c r="F89" s="462">
        <v>133</v>
      </c>
      <c r="G89" s="2"/>
      <c r="H89" s="778"/>
    </row>
    <row r="90" spans="1:8" ht="15.6">
      <c r="A90" s="449" t="s">
        <v>316</v>
      </c>
      <c r="B90" s="360" t="s">
        <v>69</v>
      </c>
      <c r="C90" s="426" t="s">
        <v>73</v>
      </c>
      <c r="D90" s="44" t="s">
        <v>34</v>
      </c>
      <c r="E90" s="426" t="s">
        <v>288</v>
      </c>
      <c r="F90" s="462">
        <v>252</v>
      </c>
      <c r="G90" s="2"/>
      <c r="H90" s="778"/>
    </row>
    <row r="91" spans="1:8" ht="15.6">
      <c r="A91" s="449" t="s">
        <v>316</v>
      </c>
      <c r="B91" s="360" t="s">
        <v>69</v>
      </c>
      <c r="C91" s="426" t="s">
        <v>325</v>
      </c>
      <c r="D91" s="44" t="s">
        <v>21</v>
      </c>
      <c r="E91" s="426" t="s">
        <v>288</v>
      </c>
      <c r="F91" s="462">
        <v>28</v>
      </c>
      <c r="G91" s="2"/>
      <c r="H91" s="778"/>
    </row>
    <row r="92" spans="1:8" ht="15.6">
      <c r="A92" s="449" t="s">
        <v>316</v>
      </c>
      <c r="B92" s="360" t="s">
        <v>69</v>
      </c>
      <c r="C92" s="426" t="s">
        <v>75</v>
      </c>
      <c r="D92" s="44" t="s">
        <v>38</v>
      </c>
      <c r="E92" s="426" t="s">
        <v>47</v>
      </c>
      <c r="F92" s="462">
        <v>50</v>
      </c>
      <c r="G92" s="2"/>
      <c r="H92" s="778"/>
    </row>
    <row r="93" spans="1:8" ht="15.6">
      <c r="A93" s="449" t="s">
        <v>316</v>
      </c>
      <c r="B93" s="360" t="s">
        <v>69</v>
      </c>
      <c r="C93" s="426" t="s">
        <v>91</v>
      </c>
      <c r="D93" s="44" t="s">
        <v>26</v>
      </c>
      <c r="E93" s="426" t="s">
        <v>81</v>
      </c>
      <c r="F93" s="462">
        <v>75</v>
      </c>
      <c r="G93" s="2"/>
      <c r="H93" s="778"/>
    </row>
    <row r="94" spans="1:8" ht="15.6">
      <c r="A94" s="449" t="s">
        <v>316</v>
      </c>
      <c r="B94" s="360" t="s">
        <v>69</v>
      </c>
      <c r="C94" s="426" t="s">
        <v>86</v>
      </c>
      <c r="D94" s="44" t="s">
        <v>33</v>
      </c>
      <c r="E94" s="426" t="s">
        <v>81</v>
      </c>
      <c r="F94" s="462">
        <v>180</v>
      </c>
      <c r="G94" s="2"/>
      <c r="H94" s="778"/>
    </row>
    <row r="95" spans="1:8" ht="15.6">
      <c r="A95" s="449" t="s">
        <v>316</v>
      </c>
      <c r="B95" s="360" t="s">
        <v>69</v>
      </c>
      <c r="C95" s="426" t="s">
        <v>131</v>
      </c>
      <c r="D95" s="44" t="s">
        <v>26</v>
      </c>
      <c r="E95" s="426" t="s">
        <v>81</v>
      </c>
      <c r="F95" s="462">
        <v>9</v>
      </c>
      <c r="G95" s="2"/>
      <c r="H95" s="778"/>
    </row>
    <row r="96" spans="1:8" ht="15.6">
      <c r="A96" s="449" t="s">
        <v>316</v>
      </c>
      <c r="B96" s="360" t="s">
        <v>69</v>
      </c>
      <c r="C96" s="426" t="s">
        <v>326</v>
      </c>
      <c r="D96" s="44" t="s">
        <v>34</v>
      </c>
      <c r="E96" s="426" t="s">
        <v>46</v>
      </c>
      <c r="F96" s="462">
        <v>43</v>
      </c>
      <c r="G96" s="2"/>
      <c r="H96" s="778"/>
    </row>
    <row r="97" spans="1:8" ht="15.6">
      <c r="A97" s="449" t="s">
        <v>316</v>
      </c>
      <c r="B97" s="360" t="s">
        <v>69</v>
      </c>
      <c r="C97" s="426" t="s">
        <v>270</v>
      </c>
      <c r="D97" s="44" t="s">
        <v>34</v>
      </c>
      <c r="E97" s="426" t="s">
        <v>47</v>
      </c>
      <c r="F97" s="428">
        <v>14</v>
      </c>
      <c r="G97" s="2"/>
      <c r="H97" s="778"/>
    </row>
    <row r="98" spans="1:8" ht="15.6">
      <c r="A98" s="449" t="s">
        <v>316</v>
      </c>
      <c r="B98" s="360" t="s">
        <v>69</v>
      </c>
      <c r="C98" s="426" t="s">
        <v>327</v>
      </c>
      <c r="D98" s="44" t="s">
        <v>22</v>
      </c>
      <c r="E98" s="426" t="s">
        <v>81</v>
      </c>
      <c r="F98" s="428">
        <v>25</v>
      </c>
      <c r="G98" s="2"/>
      <c r="H98" s="778"/>
    </row>
    <row r="99" spans="1:8" ht="15.6">
      <c r="A99" s="449" t="s">
        <v>316</v>
      </c>
      <c r="B99" s="360" t="s">
        <v>69</v>
      </c>
      <c r="C99" s="426" t="s">
        <v>24</v>
      </c>
      <c r="D99" s="44" t="s">
        <v>24</v>
      </c>
      <c r="E99" s="426" t="s">
        <v>288</v>
      </c>
      <c r="F99" s="428">
        <v>106</v>
      </c>
      <c r="G99" s="2"/>
      <c r="H99" s="778"/>
    </row>
    <row r="100" spans="1:8" ht="15.6">
      <c r="A100" s="449" t="s">
        <v>316</v>
      </c>
      <c r="B100" s="360" t="s">
        <v>69</v>
      </c>
      <c r="C100" s="426" t="s">
        <v>519</v>
      </c>
      <c r="D100" s="44" t="s">
        <v>25</v>
      </c>
      <c r="E100" s="426" t="s">
        <v>81</v>
      </c>
      <c r="F100" s="428">
        <v>7</v>
      </c>
      <c r="G100" s="2"/>
      <c r="H100" s="778"/>
    </row>
    <row r="101" spans="1:8" ht="15.6">
      <c r="A101" s="449" t="s">
        <v>316</v>
      </c>
      <c r="B101" s="360" t="s">
        <v>69</v>
      </c>
      <c r="C101" s="426" t="s">
        <v>87</v>
      </c>
      <c r="D101" s="44" t="s">
        <v>37</v>
      </c>
      <c r="E101" s="426" t="s">
        <v>288</v>
      </c>
      <c r="F101" s="428">
        <v>12</v>
      </c>
      <c r="G101" s="2"/>
      <c r="H101" s="778"/>
    </row>
    <row r="102" spans="1:8" ht="14.4">
      <c r="A102" s="140" t="s">
        <v>316</v>
      </c>
      <c r="B102" s="45" t="s">
        <v>224</v>
      </c>
      <c r="C102" s="45"/>
      <c r="D102" s="49"/>
      <c r="E102" s="47"/>
      <c r="F102" s="48">
        <f>SUBTOTAL(9,F84:F101)</f>
        <v>2146</v>
      </c>
      <c r="G102" s="50">
        <f>SUBTOTAL(9,G84:G101)</f>
        <v>0</v>
      </c>
      <c r="H102" s="51">
        <f>SUBTOTAL(9,H84:H101)</f>
        <v>0</v>
      </c>
    </row>
    <row r="103" spans="1:8" ht="15.6">
      <c r="A103" s="449" t="s">
        <v>316</v>
      </c>
      <c r="B103" s="53" t="s">
        <v>83</v>
      </c>
      <c r="C103" s="426" t="s">
        <v>71</v>
      </c>
      <c r="D103" s="44" t="s">
        <v>22</v>
      </c>
      <c r="E103" s="426" t="s">
        <v>81</v>
      </c>
      <c r="F103" s="462">
        <v>156</v>
      </c>
      <c r="G103" s="2"/>
      <c r="H103" s="778"/>
    </row>
    <row r="104" spans="1:8" ht="15.6">
      <c r="A104" s="449" t="s">
        <v>316</v>
      </c>
      <c r="B104" s="53" t="s">
        <v>83</v>
      </c>
      <c r="C104" s="426" t="s">
        <v>73</v>
      </c>
      <c r="D104" s="44" t="s">
        <v>34</v>
      </c>
      <c r="E104" s="426" t="s">
        <v>288</v>
      </c>
      <c r="F104" s="462">
        <v>256</v>
      </c>
      <c r="G104" s="2"/>
      <c r="H104" s="778"/>
    </row>
    <row r="105" spans="1:8" ht="15.6">
      <c r="A105" s="449" t="s">
        <v>316</v>
      </c>
      <c r="B105" s="53" t="s">
        <v>83</v>
      </c>
      <c r="C105" s="426" t="s">
        <v>328</v>
      </c>
      <c r="D105" s="44" t="s">
        <v>32</v>
      </c>
      <c r="E105" s="426" t="s">
        <v>81</v>
      </c>
      <c r="F105" s="462">
        <v>36</v>
      </c>
      <c r="G105" s="2"/>
      <c r="H105" s="778"/>
    </row>
    <row r="106" spans="1:8" ht="15.6">
      <c r="A106" s="449" t="s">
        <v>316</v>
      </c>
      <c r="B106" s="53" t="s">
        <v>83</v>
      </c>
      <c r="C106" s="426" t="s">
        <v>74</v>
      </c>
      <c r="D106" s="44" t="s">
        <v>38</v>
      </c>
      <c r="E106" s="426" t="s">
        <v>47</v>
      </c>
      <c r="F106" s="462">
        <v>26</v>
      </c>
      <c r="G106" s="2"/>
      <c r="H106" s="778"/>
    </row>
    <row r="107" spans="1:8" ht="15.6">
      <c r="A107" s="449" t="s">
        <v>316</v>
      </c>
      <c r="B107" s="53" t="s">
        <v>83</v>
      </c>
      <c r="C107" s="426" t="s">
        <v>91</v>
      </c>
      <c r="D107" s="44" t="s">
        <v>26</v>
      </c>
      <c r="E107" s="426" t="s">
        <v>288</v>
      </c>
      <c r="F107" s="462">
        <v>334</v>
      </c>
      <c r="G107" s="2"/>
      <c r="H107" s="778"/>
    </row>
    <row r="108" spans="1:8" ht="15.6">
      <c r="A108" s="449" t="s">
        <v>316</v>
      </c>
      <c r="B108" s="53" t="s">
        <v>83</v>
      </c>
      <c r="C108" s="426" t="s">
        <v>24</v>
      </c>
      <c r="D108" s="44" t="s">
        <v>24</v>
      </c>
      <c r="E108" s="426" t="s">
        <v>288</v>
      </c>
      <c r="F108" s="462">
        <v>120</v>
      </c>
      <c r="G108" s="2"/>
      <c r="H108" s="778"/>
    </row>
    <row r="109" spans="1:8" ht="14.4">
      <c r="A109" s="140" t="s">
        <v>316</v>
      </c>
      <c r="B109" s="45" t="s">
        <v>268</v>
      </c>
      <c r="C109" s="45"/>
      <c r="D109" s="49"/>
      <c r="E109" s="47"/>
      <c r="F109" s="48">
        <f>SUBTOTAL(9,F103:F108)</f>
        <v>928</v>
      </c>
      <c r="G109" s="50">
        <f>SUBTOTAL(9,G103:G108)</f>
        <v>0</v>
      </c>
      <c r="H109" s="51">
        <f>SUBTOTAL(9,H103:H108)</f>
        <v>0</v>
      </c>
    </row>
    <row r="110" spans="1:8" ht="15.6">
      <c r="A110" s="449" t="s">
        <v>316</v>
      </c>
      <c r="B110" s="360" t="s">
        <v>85</v>
      </c>
      <c r="C110" s="426" t="s">
        <v>71</v>
      </c>
      <c r="D110" s="44" t="s">
        <v>22</v>
      </c>
      <c r="E110" s="426" t="s">
        <v>81</v>
      </c>
      <c r="F110" s="428">
        <v>183</v>
      </c>
      <c r="G110" s="2"/>
      <c r="H110" s="778"/>
    </row>
    <row r="111" spans="1:8" ht="15.6">
      <c r="A111" s="449" t="s">
        <v>316</v>
      </c>
      <c r="B111" s="360" t="s">
        <v>85</v>
      </c>
      <c r="C111" s="426" t="s">
        <v>73</v>
      </c>
      <c r="D111" s="44" t="s">
        <v>34</v>
      </c>
      <c r="E111" s="426" t="s">
        <v>288</v>
      </c>
      <c r="F111" s="428">
        <v>108.53</v>
      </c>
      <c r="G111" s="2"/>
      <c r="H111" s="778"/>
    </row>
    <row r="112" spans="1:8" ht="15.6">
      <c r="A112" s="449" t="s">
        <v>316</v>
      </c>
      <c r="B112" s="360" t="s">
        <v>85</v>
      </c>
      <c r="C112" s="426" t="s">
        <v>305</v>
      </c>
      <c r="D112" s="44" t="s">
        <v>34</v>
      </c>
      <c r="E112" s="426" t="s">
        <v>46</v>
      </c>
      <c r="F112" s="428">
        <v>21</v>
      </c>
      <c r="G112" s="2"/>
      <c r="H112" s="778"/>
    </row>
    <row r="113" spans="1:8" ht="15.6">
      <c r="A113" s="449" t="s">
        <v>316</v>
      </c>
      <c r="B113" s="360" t="s">
        <v>85</v>
      </c>
      <c r="C113" s="426" t="s">
        <v>74</v>
      </c>
      <c r="D113" s="44" t="s">
        <v>38</v>
      </c>
      <c r="E113" s="426" t="s">
        <v>47</v>
      </c>
      <c r="F113" s="428">
        <v>25</v>
      </c>
      <c r="G113" s="2"/>
      <c r="H113" s="778"/>
    </row>
    <row r="114" spans="1:8" ht="15.6">
      <c r="A114" s="449" t="s">
        <v>316</v>
      </c>
      <c r="B114" s="360" t="s">
        <v>85</v>
      </c>
      <c r="C114" s="426" t="s">
        <v>91</v>
      </c>
      <c r="D114" s="44" t="s">
        <v>26</v>
      </c>
      <c r="E114" s="426" t="s">
        <v>288</v>
      </c>
      <c r="F114" s="428">
        <v>564</v>
      </c>
      <c r="G114" s="2"/>
      <c r="H114" s="778"/>
    </row>
    <row r="115" spans="1:8" ht="15.6">
      <c r="A115" s="449" t="s">
        <v>316</v>
      </c>
      <c r="B115" s="360" t="s">
        <v>85</v>
      </c>
      <c r="C115" s="426" t="s">
        <v>131</v>
      </c>
      <c r="D115" s="44" t="s">
        <v>26</v>
      </c>
      <c r="E115" s="426" t="s">
        <v>288</v>
      </c>
      <c r="F115" s="428">
        <v>60</v>
      </c>
      <c r="G115" s="2"/>
      <c r="H115" s="778"/>
    </row>
    <row r="116" spans="1:8" ht="15.6">
      <c r="A116" s="449" t="s">
        <v>316</v>
      </c>
      <c r="B116" s="360" t="s">
        <v>85</v>
      </c>
      <c r="C116" s="426" t="s">
        <v>130</v>
      </c>
      <c r="D116" s="44" t="s">
        <v>29</v>
      </c>
      <c r="E116" s="426" t="s">
        <v>288</v>
      </c>
      <c r="F116" s="428">
        <v>42</v>
      </c>
      <c r="G116" s="2"/>
      <c r="H116" s="778"/>
    </row>
    <row r="117" spans="1:8" ht="15.6">
      <c r="A117" s="449" t="s">
        <v>316</v>
      </c>
      <c r="B117" s="360" t="s">
        <v>85</v>
      </c>
      <c r="C117" s="426" t="s">
        <v>24</v>
      </c>
      <c r="D117" s="44" t="s">
        <v>24</v>
      </c>
      <c r="E117" s="426" t="s">
        <v>288</v>
      </c>
      <c r="F117" s="428">
        <v>73</v>
      </c>
      <c r="G117" s="2"/>
      <c r="H117" s="778"/>
    </row>
    <row r="118" spans="1:8" ht="14.4">
      <c r="A118" s="140" t="s">
        <v>316</v>
      </c>
      <c r="B118" s="45" t="s">
        <v>273</v>
      </c>
      <c r="C118" s="45"/>
      <c r="D118" s="49"/>
      <c r="E118" s="47"/>
      <c r="F118" s="48">
        <f>SUBTOTAL(9,F110:F117)</f>
        <v>1076.53</v>
      </c>
      <c r="G118" s="50">
        <f>SUBTOTAL(9,G110:G117)</f>
        <v>0</v>
      </c>
      <c r="H118" s="51">
        <f>SUBTOTAL(9,H110:H117)</f>
        <v>0</v>
      </c>
    </row>
    <row r="119" spans="1:8" ht="15.6">
      <c r="A119" s="449" t="s">
        <v>316</v>
      </c>
      <c r="B119" s="360" t="s">
        <v>274</v>
      </c>
      <c r="C119" s="426" t="s">
        <v>71</v>
      </c>
      <c r="D119" s="44" t="s">
        <v>22</v>
      </c>
      <c r="E119" s="426" t="s">
        <v>81</v>
      </c>
      <c r="F119" s="428">
        <v>166</v>
      </c>
      <c r="G119" s="2"/>
      <c r="H119" s="778"/>
    </row>
    <row r="120" spans="1:8" ht="15.6">
      <c r="A120" s="449" t="s">
        <v>316</v>
      </c>
      <c r="B120" s="360" t="s">
        <v>274</v>
      </c>
      <c r="C120" s="426" t="s">
        <v>73</v>
      </c>
      <c r="D120" s="44" t="s">
        <v>34</v>
      </c>
      <c r="E120" s="426" t="s">
        <v>288</v>
      </c>
      <c r="F120" s="428">
        <v>53</v>
      </c>
      <c r="G120" s="2"/>
      <c r="H120" s="778"/>
    </row>
    <row r="121" spans="1:8" ht="15.6">
      <c r="A121" s="449" t="s">
        <v>316</v>
      </c>
      <c r="B121" s="360" t="s">
        <v>274</v>
      </c>
      <c r="C121" s="426" t="s">
        <v>329</v>
      </c>
      <c r="D121" s="44" t="s">
        <v>29</v>
      </c>
      <c r="E121" s="426" t="s">
        <v>288</v>
      </c>
      <c r="F121" s="428">
        <v>212</v>
      </c>
      <c r="G121" s="2"/>
      <c r="H121" s="778"/>
    </row>
    <row r="122" spans="1:8" ht="15.6">
      <c r="A122" s="449" t="s">
        <v>316</v>
      </c>
      <c r="B122" s="360" t="s">
        <v>274</v>
      </c>
      <c r="C122" s="426" t="s">
        <v>227</v>
      </c>
      <c r="D122" s="44" t="s">
        <v>38</v>
      </c>
      <c r="E122" s="426" t="s">
        <v>47</v>
      </c>
      <c r="F122" s="428">
        <v>25</v>
      </c>
      <c r="G122" s="2"/>
      <c r="H122" s="778"/>
    </row>
    <row r="123" spans="1:8" ht="15.6">
      <c r="A123" s="449" t="s">
        <v>316</v>
      </c>
      <c r="B123" s="360" t="s">
        <v>274</v>
      </c>
      <c r="C123" s="426" t="s">
        <v>91</v>
      </c>
      <c r="D123" s="44" t="s">
        <v>26</v>
      </c>
      <c r="E123" s="426" t="s">
        <v>288</v>
      </c>
      <c r="F123" s="428">
        <v>585</v>
      </c>
      <c r="G123" s="2"/>
      <c r="H123" s="778"/>
    </row>
    <row r="124" spans="1:8" ht="15.6">
      <c r="A124" s="449" t="s">
        <v>316</v>
      </c>
      <c r="B124" s="360" t="s">
        <v>274</v>
      </c>
      <c r="C124" s="426" t="s">
        <v>24</v>
      </c>
      <c r="D124" s="44" t="s">
        <v>24</v>
      </c>
      <c r="E124" s="426" t="s">
        <v>288</v>
      </c>
      <c r="F124" s="428">
        <v>90</v>
      </c>
      <c r="G124" s="2"/>
      <c r="H124" s="778"/>
    </row>
    <row r="125" spans="1:8" ht="14.4">
      <c r="A125" s="140" t="s">
        <v>316</v>
      </c>
      <c r="B125" s="45" t="s">
        <v>277</v>
      </c>
      <c r="C125" s="45"/>
      <c r="D125" s="49"/>
      <c r="E125" s="47"/>
      <c r="F125" s="48">
        <f>SUBTOTAL(9,F119:F124)</f>
        <v>1131</v>
      </c>
      <c r="G125" s="50">
        <f>SUBTOTAL(9,G119:G124)</f>
        <v>0</v>
      </c>
      <c r="H125" s="51">
        <f>SUBTOTAL(9,H119:H124)</f>
        <v>0</v>
      </c>
    </row>
    <row r="126" spans="1:8" ht="15.6">
      <c r="A126" s="449" t="s">
        <v>316</v>
      </c>
      <c r="B126" s="360" t="s">
        <v>93</v>
      </c>
      <c r="C126" s="426" t="s">
        <v>175</v>
      </c>
      <c r="D126" s="44" t="s">
        <v>22</v>
      </c>
      <c r="E126" s="426" t="s">
        <v>81</v>
      </c>
      <c r="F126" s="428">
        <v>155</v>
      </c>
      <c r="G126" s="2"/>
      <c r="H126" s="778"/>
    </row>
    <row r="127" spans="1:8" ht="15.6">
      <c r="A127" s="449" t="s">
        <v>316</v>
      </c>
      <c r="B127" s="360" t="s">
        <v>93</v>
      </c>
      <c r="C127" s="426" t="s">
        <v>73</v>
      </c>
      <c r="D127" s="44" t="s">
        <v>34</v>
      </c>
      <c r="E127" s="426" t="s">
        <v>46</v>
      </c>
      <c r="F127" s="428">
        <v>185</v>
      </c>
      <c r="G127" s="2"/>
      <c r="H127" s="778"/>
    </row>
    <row r="128" spans="1:8" ht="15.6">
      <c r="A128" s="449" t="s">
        <v>316</v>
      </c>
      <c r="B128" s="360" t="s">
        <v>93</v>
      </c>
      <c r="C128" s="426" t="s">
        <v>165</v>
      </c>
      <c r="D128" s="44" t="s">
        <v>34</v>
      </c>
      <c r="E128" s="426" t="s">
        <v>288</v>
      </c>
      <c r="F128" s="428">
        <v>97</v>
      </c>
      <c r="G128" s="2"/>
      <c r="H128" s="778"/>
    </row>
    <row r="129" spans="1:8" ht="15.6">
      <c r="A129" s="449" t="s">
        <v>316</v>
      </c>
      <c r="B129" s="360" t="s">
        <v>93</v>
      </c>
      <c r="C129" s="426" t="s">
        <v>74</v>
      </c>
      <c r="D129" s="44" t="s">
        <v>38</v>
      </c>
      <c r="E129" s="426" t="s">
        <v>47</v>
      </c>
      <c r="F129" s="428">
        <v>25</v>
      </c>
      <c r="G129" s="2"/>
      <c r="H129" s="778"/>
    </row>
    <row r="130" spans="1:8" ht="15.6">
      <c r="A130" s="449" t="s">
        <v>316</v>
      </c>
      <c r="B130" s="360" t="s">
        <v>93</v>
      </c>
      <c r="C130" s="426" t="s">
        <v>91</v>
      </c>
      <c r="D130" s="44" t="s">
        <v>26</v>
      </c>
      <c r="E130" s="426" t="s">
        <v>288</v>
      </c>
      <c r="F130" s="428">
        <v>252</v>
      </c>
      <c r="G130" s="2"/>
      <c r="H130" s="778"/>
    </row>
    <row r="131" spans="1:8" ht="15.6">
      <c r="A131" s="449" t="s">
        <v>316</v>
      </c>
      <c r="B131" s="360" t="s">
        <v>93</v>
      </c>
      <c r="C131" s="426" t="s">
        <v>330</v>
      </c>
      <c r="D131" s="44" t="s">
        <v>33</v>
      </c>
      <c r="E131" s="426" t="s">
        <v>288</v>
      </c>
      <c r="F131" s="428">
        <v>64</v>
      </c>
      <c r="G131" s="2"/>
      <c r="H131" s="778"/>
    </row>
    <row r="132" spans="1:8" ht="15.6">
      <c r="A132" s="449" t="s">
        <v>316</v>
      </c>
      <c r="B132" s="360" t="s">
        <v>93</v>
      </c>
      <c r="C132" s="426" t="s">
        <v>24</v>
      </c>
      <c r="D132" s="44" t="s">
        <v>24</v>
      </c>
      <c r="E132" s="426" t="s">
        <v>288</v>
      </c>
      <c r="F132" s="428">
        <v>30</v>
      </c>
      <c r="G132" s="2"/>
      <c r="H132" s="778"/>
    </row>
    <row r="133" spans="1:8" ht="14.4">
      <c r="A133" s="140" t="s">
        <v>316</v>
      </c>
      <c r="B133" s="45" t="s">
        <v>280</v>
      </c>
      <c r="C133" s="45"/>
      <c r="D133" s="49"/>
      <c r="E133" s="47"/>
      <c r="F133" s="48">
        <f>SUBTOTAL(9,F126:F132)</f>
        <v>808</v>
      </c>
      <c r="G133" s="50">
        <f>SUBTOTAL(9,G126:G132)</f>
        <v>0</v>
      </c>
      <c r="H133" s="51">
        <f>SUBTOTAL(9,H126:H132)</f>
        <v>0</v>
      </c>
    </row>
    <row r="134" spans="1:8" ht="15.6">
      <c r="A134" s="449" t="s">
        <v>316</v>
      </c>
      <c r="B134" s="54" t="s">
        <v>97</v>
      </c>
      <c r="C134" s="42"/>
      <c r="D134" s="44" t="s">
        <v>39</v>
      </c>
      <c r="E134" s="55"/>
      <c r="F134" s="55"/>
      <c r="G134" s="2"/>
      <c r="H134" s="778"/>
    </row>
    <row r="135" spans="1:8" ht="14.4">
      <c r="A135" s="140" t="s">
        <v>316</v>
      </c>
      <c r="B135" s="172" t="s">
        <v>98</v>
      </c>
      <c r="C135" s="45"/>
      <c r="D135" s="49"/>
      <c r="E135" s="47"/>
      <c r="F135" s="48"/>
      <c r="G135" s="50">
        <f>SUBTOTAL(9,G134:G134)</f>
        <v>0</v>
      </c>
      <c r="H135" s="51">
        <f>SUBTOTAL(9,H134:H134)</f>
        <v>0</v>
      </c>
    </row>
    <row r="136" spans="1:8" ht="15.6">
      <c r="A136" s="449" t="s">
        <v>316</v>
      </c>
      <c r="B136" s="54" t="s">
        <v>522</v>
      </c>
      <c r="C136" s="806" t="s">
        <v>95</v>
      </c>
      <c r="D136" s="44" t="s">
        <v>39</v>
      </c>
      <c r="E136" s="55"/>
      <c r="F136" s="55"/>
      <c r="G136" s="2"/>
      <c r="H136" s="778"/>
    </row>
    <row r="137" spans="1:8" ht="14.4">
      <c r="A137" s="140" t="s">
        <v>316</v>
      </c>
      <c r="B137" s="172" t="s">
        <v>96</v>
      </c>
      <c r="C137" s="45"/>
      <c r="D137" s="49"/>
      <c r="E137" s="47"/>
      <c r="F137" s="48"/>
      <c r="G137" s="50">
        <f>SUBTOTAL(9,G136:G136)</f>
        <v>0</v>
      </c>
      <c r="H137" s="51">
        <f>SUBTOTAL(9,H136:H136)</f>
        <v>0</v>
      </c>
    </row>
    <row r="138" spans="1:8" ht="15.6">
      <c r="A138" s="449" t="s">
        <v>316</v>
      </c>
      <c r="B138" s="54" t="s">
        <v>99</v>
      </c>
      <c r="C138" s="44"/>
      <c r="D138" s="44" t="s">
        <v>22</v>
      </c>
      <c r="E138" s="55"/>
      <c r="F138" s="56">
        <v>2</v>
      </c>
      <c r="G138" s="2"/>
      <c r="H138" s="778"/>
    </row>
    <row r="139" spans="1:8" ht="14.4">
      <c r="A139" s="140" t="s">
        <v>316</v>
      </c>
      <c r="B139" s="172" t="s">
        <v>100</v>
      </c>
      <c r="C139" s="45"/>
      <c r="D139" s="49"/>
      <c r="E139" s="47"/>
      <c r="F139" s="48"/>
      <c r="G139" s="50">
        <f>SUBTOTAL(9,G138:G138)</f>
        <v>0</v>
      </c>
      <c r="H139" s="51">
        <f>SUBTOTAL(9,H138:H138)</f>
        <v>0</v>
      </c>
    </row>
    <row r="140" spans="1:8" ht="48.6" customHeight="1">
      <c r="A140" s="465" t="s">
        <v>331</v>
      </c>
      <c r="B140" s="466" t="s">
        <v>102</v>
      </c>
      <c r="C140" s="466"/>
      <c r="D140" s="469"/>
      <c r="E140" s="467"/>
      <c r="F140" s="468">
        <f>SUBTOTAL(9,F81:F133)</f>
        <v>8489.5299999999988</v>
      </c>
      <c r="G140" s="57">
        <f>SUBTOTAL(9,G81:G139)</f>
        <v>0</v>
      </c>
      <c r="H140" s="470">
        <f>SUBTOTAL(9,H81:H139)</f>
        <v>0</v>
      </c>
    </row>
    <row r="141" spans="1:8" ht="15.6">
      <c r="A141" s="471" t="s">
        <v>332</v>
      </c>
      <c r="B141" s="360" t="s">
        <v>69</v>
      </c>
      <c r="C141" s="423" t="s">
        <v>21</v>
      </c>
      <c r="D141" s="44" t="s">
        <v>21</v>
      </c>
      <c r="E141" s="426" t="s">
        <v>81</v>
      </c>
      <c r="F141" s="432">
        <v>19</v>
      </c>
      <c r="G141" s="2"/>
      <c r="H141" s="778"/>
    </row>
    <row r="142" spans="1:8" ht="15.6">
      <c r="A142" s="471" t="s">
        <v>332</v>
      </c>
      <c r="B142" s="360" t="s">
        <v>69</v>
      </c>
      <c r="C142" s="426" t="s">
        <v>308</v>
      </c>
      <c r="D142" s="44" t="s">
        <v>22</v>
      </c>
      <c r="E142" s="426" t="s">
        <v>81</v>
      </c>
      <c r="F142" s="428">
        <v>124</v>
      </c>
      <c r="G142" s="2"/>
      <c r="H142" s="778"/>
    </row>
    <row r="143" spans="1:8" ht="15.6">
      <c r="A143" s="471" t="s">
        <v>332</v>
      </c>
      <c r="B143" s="360" t="s">
        <v>69</v>
      </c>
      <c r="C143" s="426" t="s">
        <v>74</v>
      </c>
      <c r="D143" s="44" t="s">
        <v>38</v>
      </c>
      <c r="E143" s="426" t="s">
        <v>81</v>
      </c>
      <c r="F143" s="428">
        <v>4</v>
      </c>
      <c r="G143" s="2"/>
      <c r="H143" s="778"/>
    </row>
    <row r="144" spans="1:8" ht="15.6">
      <c r="A144" s="471" t="s">
        <v>332</v>
      </c>
      <c r="B144" s="360" t="s">
        <v>69</v>
      </c>
      <c r="C144" s="426" t="s">
        <v>75</v>
      </c>
      <c r="D144" s="44" t="s">
        <v>38</v>
      </c>
      <c r="E144" s="426" t="s">
        <v>81</v>
      </c>
      <c r="F144" s="428">
        <v>32</v>
      </c>
      <c r="G144" s="2"/>
      <c r="H144" s="778"/>
    </row>
    <row r="145" spans="1:8" ht="15.6">
      <c r="A145" s="471" t="s">
        <v>332</v>
      </c>
      <c r="B145" s="360" t="s">
        <v>69</v>
      </c>
      <c r="C145" s="426" t="s">
        <v>91</v>
      </c>
      <c r="D145" s="44" t="s">
        <v>26</v>
      </c>
      <c r="E145" s="426" t="s">
        <v>81</v>
      </c>
      <c r="F145" s="428">
        <v>283</v>
      </c>
      <c r="G145" s="2"/>
      <c r="H145" s="778"/>
    </row>
    <row r="146" spans="1:8" ht="15.6">
      <c r="A146" s="471" t="s">
        <v>332</v>
      </c>
      <c r="B146" s="360" t="s">
        <v>69</v>
      </c>
      <c r="C146" s="426" t="s">
        <v>333</v>
      </c>
      <c r="D146" s="44" t="s">
        <v>34</v>
      </c>
      <c r="E146" s="426" t="s">
        <v>81</v>
      </c>
      <c r="F146" s="428">
        <v>95</v>
      </c>
      <c r="G146" s="2"/>
      <c r="H146" s="778"/>
    </row>
    <row r="147" spans="1:8" ht="15.6">
      <c r="A147" s="471" t="s">
        <v>332</v>
      </c>
      <c r="B147" s="360" t="s">
        <v>69</v>
      </c>
      <c r="C147" s="426" t="s">
        <v>24</v>
      </c>
      <c r="D147" s="44" t="s">
        <v>24</v>
      </c>
      <c r="E147" s="426" t="s">
        <v>109</v>
      </c>
      <c r="F147" s="428">
        <v>38</v>
      </c>
      <c r="G147" s="2"/>
      <c r="H147" s="778"/>
    </row>
    <row r="148" spans="1:8" ht="15.6">
      <c r="A148" s="471" t="s">
        <v>332</v>
      </c>
      <c r="B148" s="360" t="s">
        <v>69</v>
      </c>
      <c r="C148" s="802" t="s">
        <v>80</v>
      </c>
      <c r="D148" s="44" t="s">
        <v>25</v>
      </c>
      <c r="E148" s="426" t="s">
        <v>81</v>
      </c>
      <c r="F148" s="428">
        <v>4</v>
      </c>
      <c r="G148" s="2"/>
      <c r="H148" s="778"/>
    </row>
    <row r="149" spans="1:8" ht="14.4">
      <c r="A149" s="140" t="s">
        <v>332</v>
      </c>
      <c r="B149" s="45" t="s">
        <v>224</v>
      </c>
      <c r="C149" s="45"/>
      <c r="D149" s="49"/>
      <c r="E149" s="47"/>
      <c r="F149" s="48">
        <f>SUBTOTAL(9,F141:F148)</f>
        <v>599</v>
      </c>
      <c r="G149" s="50">
        <f>SUBTOTAL(9,G141:G148)</f>
        <v>0</v>
      </c>
      <c r="H149" s="51">
        <f>SUBTOTAL(9,H141:H148)</f>
        <v>0</v>
      </c>
    </row>
    <row r="150" spans="1:8" ht="15.6">
      <c r="A150" s="471" t="s">
        <v>332</v>
      </c>
      <c r="B150" s="360" t="s">
        <v>83</v>
      </c>
      <c r="C150" s="426" t="s">
        <v>334</v>
      </c>
      <c r="D150" s="44" t="s">
        <v>22</v>
      </c>
      <c r="E150" s="426" t="s">
        <v>81</v>
      </c>
      <c r="F150" s="428">
        <v>132</v>
      </c>
      <c r="G150" s="2"/>
      <c r="H150" s="778"/>
    </row>
    <row r="151" spans="1:8" ht="15.6">
      <c r="A151" s="471" t="s">
        <v>332</v>
      </c>
      <c r="B151" s="360" t="s">
        <v>83</v>
      </c>
      <c r="C151" s="426" t="s">
        <v>73</v>
      </c>
      <c r="D151" s="44" t="s">
        <v>34</v>
      </c>
      <c r="E151" s="426" t="s">
        <v>81</v>
      </c>
      <c r="F151" s="428">
        <v>91</v>
      </c>
      <c r="G151" s="2"/>
      <c r="H151" s="778"/>
    </row>
    <row r="152" spans="1:8" ht="15.6">
      <c r="A152" s="471" t="s">
        <v>332</v>
      </c>
      <c r="B152" s="360" t="s">
        <v>83</v>
      </c>
      <c r="C152" s="426" t="s">
        <v>74</v>
      </c>
      <c r="D152" s="44" t="s">
        <v>38</v>
      </c>
      <c r="E152" s="426" t="s">
        <v>81</v>
      </c>
      <c r="F152" s="428">
        <v>4</v>
      </c>
      <c r="G152" s="2"/>
      <c r="H152" s="778"/>
    </row>
    <row r="153" spans="1:8" ht="15.6">
      <c r="A153" s="471" t="s">
        <v>332</v>
      </c>
      <c r="B153" s="360" t="s">
        <v>83</v>
      </c>
      <c r="C153" s="426" t="s">
        <v>75</v>
      </c>
      <c r="D153" s="44" t="s">
        <v>38</v>
      </c>
      <c r="E153" s="426" t="s">
        <v>81</v>
      </c>
      <c r="F153" s="428">
        <v>32</v>
      </c>
      <c r="G153" s="2"/>
      <c r="H153" s="778"/>
    </row>
    <row r="154" spans="1:8" ht="15.6">
      <c r="A154" s="471" t="s">
        <v>332</v>
      </c>
      <c r="B154" s="360" t="s">
        <v>83</v>
      </c>
      <c r="C154" s="426" t="s">
        <v>91</v>
      </c>
      <c r="D154" s="44" t="s">
        <v>26</v>
      </c>
      <c r="E154" s="426" t="s">
        <v>81</v>
      </c>
      <c r="F154" s="428">
        <v>171</v>
      </c>
      <c r="G154" s="2"/>
      <c r="H154" s="778"/>
    </row>
    <row r="155" spans="1:8" ht="15.6">
      <c r="A155" s="471" t="s">
        <v>332</v>
      </c>
      <c r="B155" s="360" t="s">
        <v>83</v>
      </c>
      <c r="C155" s="426" t="s">
        <v>86</v>
      </c>
      <c r="D155" s="44" t="s">
        <v>33</v>
      </c>
      <c r="E155" s="426" t="s">
        <v>81</v>
      </c>
      <c r="F155" s="428">
        <v>19</v>
      </c>
      <c r="G155" s="2"/>
      <c r="H155" s="778"/>
    </row>
    <row r="156" spans="1:8" ht="15.6">
      <c r="A156" s="471" t="s">
        <v>332</v>
      </c>
      <c r="B156" s="360" t="s">
        <v>83</v>
      </c>
      <c r="C156" s="426" t="s">
        <v>335</v>
      </c>
      <c r="D156" s="44" t="s">
        <v>37</v>
      </c>
      <c r="E156" s="426" t="s">
        <v>81</v>
      </c>
      <c r="F156" s="428">
        <v>17</v>
      </c>
      <c r="G156" s="2"/>
      <c r="H156" s="778"/>
    </row>
    <row r="157" spans="1:8" ht="15.6">
      <c r="A157" s="471" t="s">
        <v>332</v>
      </c>
      <c r="B157" s="360" t="s">
        <v>83</v>
      </c>
      <c r="C157" s="426" t="s">
        <v>24</v>
      </c>
      <c r="D157" s="44" t="s">
        <v>24</v>
      </c>
      <c r="E157" s="426" t="s">
        <v>109</v>
      </c>
      <c r="F157" s="428">
        <v>41</v>
      </c>
      <c r="G157" s="2"/>
      <c r="H157" s="778"/>
    </row>
    <row r="158" spans="1:8" ht="14.4">
      <c r="A158" s="140" t="s">
        <v>332</v>
      </c>
      <c r="B158" s="45" t="s">
        <v>268</v>
      </c>
      <c r="C158" s="45"/>
      <c r="D158" s="49"/>
      <c r="E158" s="47"/>
      <c r="F158" s="48">
        <f>SUBTOTAL(9,F150:F157)</f>
        <v>507</v>
      </c>
      <c r="G158" s="50">
        <f>SUBTOTAL(9,G150:G157)</f>
        <v>0</v>
      </c>
      <c r="H158" s="51">
        <f>SUBTOTAL(9,H150:H157)</f>
        <v>0</v>
      </c>
    </row>
    <row r="159" spans="1:8" ht="15.6">
      <c r="A159" s="471" t="s">
        <v>332</v>
      </c>
      <c r="B159" s="360" t="s">
        <v>85</v>
      </c>
      <c r="C159" s="426" t="s">
        <v>334</v>
      </c>
      <c r="D159" s="44" t="s">
        <v>22</v>
      </c>
      <c r="E159" s="426" t="s">
        <v>288</v>
      </c>
      <c r="F159" s="428">
        <v>81</v>
      </c>
      <c r="G159" s="2"/>
      <c r="H159" s="778"/>
    </row>
    <row r="160" spans="1:8" ht="15.6">
      <c r="A160" s="471" t="s">
        <v>332</v>
      </c>
      <c r="B160" s="360" t="s">
        <v>85</v>
      </c>
      <c r="C160" s="426" t="s">
        <v>74</v>
      </c>
      <c r="D160" s="44" t="s">
        <v>38</v>
      </c>
      <c r="E160" s="426" t="s">
        <v>288</v>
      </c>
      <c r="F160" s="428">
        <v>4</v>
      </c>
      <c r="G160" s="2"/>
      <c r="H160" s="778"/>
    </row>
    <row r="161" spans="1:8" ht="15.6">
      <c r="A161" s="471" t="s">
        <v>332</v>
      </c>
      <c r="B161" s="360" t="s">
        <v>85</v>
      </c>
      <c r="C161" s="426" t="s">
        <v>75</v>
      </c>
      <c r="D161" s="44" t="s">
        <v>38</v>
      </c>
      <c r="E161" s="426" t="s">
        <v>288</v>
      </c>
      <c r="F161" s="428">
        <v>32</v>
      </c>
      <c r="G161" s="2"/>
      <c r="H161" s="778"/>
    </row>
    <row r="162" spans="1:8" ht="15.6">
      <c r="A162" s="471" t="s">
        <v>332</v>
      </c>
      <c r="B162" s="360" t="s">
        <v>85</v>
      </c>
      <c r="C162" s="426" t="s">
        <v>91</v>
      </c>
      <c r="D162" s="44" t="s">
        <v>26</v>
      </c>
      <c r="E162" s="426" t="s">
        <v>288</v>
      </c>
      <c r="F162" s="428">
        <v>310</v>
      </c>
      <c r="G162" s="2"/>
      <c r="H162" s="778"/>
    </row>
    <row r="163" spans="1:8" ht="15.6">
      <c r="A163" s="471" t="s">
        <v>332</v>
      </c>
      <c r="B163" s="360" t="s">
        <v>85</v>
      </c>
      <c r="C163" s="426" t="s">
        <v>131</v>
      </c>
      <c r="D163" s="44" t="s">
        <v>26</v>
      </c>
      <c r="E163" s="426" t="s">
        <v>288</v>
      </c>
      <c r="F163" s="428">
        <v>52</v>
      </c>
      <c r="G163" s="2"/>
      <c r="H163" s="778"/>
    </row>
    <row r="164" spans="1:8" ht="15.6">
      <c r="A164" s="471" t="s">
        <v>332</v>
      </c>
      <c r="B164" s="360" t="s">
        <v>85</v>
      </c>
      <c r="C164" s="426" t="s">
        <v>86</v>
      </c>
      <c r="D164" s="44" t="s">
        <v>33</v>
      </c>
      <c r="E164" s="426" t="s">
        <v>288</v>
      </c>
      <c r="F164" s="428">
        <v>15</v>
      </c>
      <c r="G164" s="2"/>
      <c r="H164" s="778"/>
    </row>
    <row r="165" spans="1:8" ht="14.4">
      <c r="A165" s="140" t="s">
        <v>332</v>
      </c>
      <c r="B165" s="45" t="s">
        <v>268</v>
      </c>
      <c r="C165" s="45"/>
      <c r="D165" s="49"/>
      <c r="E165" s="47"/>
      <c r="F165" s="48">
        <f>SUBTOTAL(9,F159:F164)</f>
        <v>494</v>
      </c>
      <c r="G165" s="50">
        <f>SUBTOTAL(9,G159:G164)</f>
        <v>0</v>
      </c>
      <c r="H165" s="51">
        <f>SUBTOTAL(9,H159:H164)</f>
        <v>0</v>
      </c>
    </row>
    <row r="166" spans="1:8" ht="15.6">
      <c r="A166" s="471" t="s">
        <v>332</v>
      </c>
      <c r="B166" s="54" t="s">
        <v>97</v>
      </c>
      <c r="C166" s="42"/>
      <c r="D166" s="44" t="s">
        <v>39</v>
      </c>
      <c r="E166" s="55"/>
      <c r="F166" s="55"/>
      <c r="G166" s="2"/>
      <c r="H166" s="778"/>
    </row>
    <row r="167" spans="1:8" ht="14.4">
      <c r="A167" s="140" t="s">
        <v>332</v>
      </c>
      <c r="B167" s="172" t="s">
        <v>98</v>
      </c>
      <c r="C167" s="45"/>
      <c r="D167" s="49"/>
      <c r="E167" s="47"/>
      <c r="F167" s="48"/>
      <c r="G167" s="50">
        <f>SUBTOTAL(9,G166)</f>
        <v>0</v>
      </c>
      <c r="H167" s="51">
        <f>SUBTOTAL(9,H166:H166)</f>
        <v>0</v>
      </c>
    </row>
    <row r="168" spans="1:8" ht="15.6">
      <c r="A168" s="471" t="s">
        <v>332</v>
      </c>
      <c r="B168" s="54" t="s">
        <v>522</v>
      </c>
      <c r="C168" s="806" t="s">
        <v>95</v>
      </c>
      <c r="D168" s="44" t="s">
        <v>39</v>
      </c>
      <c r="E168" s="55"/>
      <c r="F168" s="56">
        <v>4</v>
      </c>
      <c r="G168" s="2"/>
      <c r="H168" s="778"/>
    </row>
    <row r="169" spans="1:8" ht="14.4">
      <c r="A169" s="140" t="s">
        <v>332</v>
      </c>
      <c r="B169" s="172" t="s">
        <v>96</v>
      </c>
      <c r="C169" s="45"/>
      <c r="D169" s="49"/>
      <c r="E169" s="47"/>
      <c r="F169" s="48"/>
      <c r="G169" s="50">
        <f>SUBTOTAL(9,G168:G168)</f>
        <v>0</v>
      </c>
      <c r="H169" s="51">
        <f>SUBTOTAL(9,H168:H168)</f>
        <v>0</v>
      </c>
    </row>
    <row r="170" spans="1:8" ht="31.95" customHeight="1">
      <c r="A170" s="476" t="s">
        <v>332</v>
      </c>
      <c r="B170" s="472" t="s">
        <v>102</v>
      </c>
      <c r="C170" s="472"/>
      <c r="D170" s="475"/>
      <c r="E170" s="473"/>
      <c r="F170" s="474">
        <f>SUBTOTAL(9,F141:F165)</f>
        <v>1600</v>
      </c>
      <c r="G170" s="57">
        <f>SUBTOTAL(9,G141:G169)</f>
        <v>0</v>
      </c>
      <c r="H170" s="333">
        <f>SUBTOTAL(9,H141:H169)</f>
        <v>0</v>
      </c>
    </row>
  </sheetData>
  <sheetProtection formatColumns="0" selectLockedCells="1" sort="0" autoFilter="0" pivotTables="0"/>
  <autoFilter ref="A4:H169" xr:uid="{00000000-0009-0000-0000-000002000000}"/>
  <mergeCells count="2">
    <mergeCell ref="A2:F2"/>
    <mergeCell ref="G2:H2"/>
  </mergeCells>
  <dataValidations count="1">
    <dataValidation type="list" allowBlank="1" showInputMessage="1" showErrorMessage="1" sqref="D138 D76 D78 D31:D36 D168 D136 D134 D45:D51 D5:D14 D38:D43 D150:D157 D166 D74 D17:D29 D159:D164 D53:D57 D59:D64 D66:D72 D141:D148 D103:D108 D110:D117 D119:D124 D126:D132 D84:D101" xr:uid="{ACFF5DA7-4639-42CF-A52F-AD449B98C79D}">
      <formula1>$B$36:$B$49</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21B9BE6-F85F-40C0-AF56-1E81E778D434}">
          <x14:formula1>
            <xm:f>Instructions!$B$39:$B$60</xm:f>
          </x14:formula1>
          <xm:sqref>D15</xm:sqref>
        </x14:dataValidation>
        <x14:dataValidation type="list" allowBlank="1" showInputMessage="1" showErrorMessage="1" xr:uid="{7800F199-9AD5-4741-B9B6-658A985309B2}">
          <x14:formula1>
            <xm:f>Instructions!$B$39:$B$59</xm:f>
          </x14:formula1>
          <xm:sqref>D81:D82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FB825-1C8F-4E93-8641-482B537B62A2}">
  <sheetPr>
    <tabColor theme="2"/>
  </sheetPr>
  <dimension ref="A1:H204"/>
  <sheetViews>
    <sheetView showGridLines="0" view="pageBreakPreview" topLeftCell="D149" zoomScale="79" zoomScaleNormal="60" zoomScaleSheetLayoutView="85" workbookViewId="0">
      <selection activeCell="F178" sqref="F178"/>
    </sheetView>
  </sheetViews>
  <sheetFormatPr baseColWidth="10" defaultColWidth="11.44140625" defaultRowHeight="15" customHeight="1" outlineLevelRow="1"/>
  <cols>
    <col min="1" max="1" width="40.5546875" style="30" customWidth="1"/>
    <col min="2" max="2" width="33" style="30" customWidth="1"/>
    <col min="3" max="3" width="106.109375" style="31" customWidth="1"/>
    <col min="4" max="4" width="62.6640625" customWidth="1"/>
    <col min="5" max="5" width="49.6640625" style="32" customWidth="1"/>
    <col min="6" max="6" width="30.5546875" customWidth="1"/>
    <col min="7" max="7" width="46.6640625" style="34" customWidth="1"/>
    <col min="8" max="8" width="49.6640625" style="35" customWidth="1"/>
  </cols>
  <sheetData>
    <row r="1" spans="1:8" ht="126" customHeight="1">
      <c r="D1" s="34"/>
      <c r="G1" s="33"/>
    </row>
    <row r="2" spans="1:8" ht="33" customHeight="1">
      <c r="A2" s="813" t="s">
        <v>53</v>
      </c>
      <c r="B2" s="813"/>
      <c r="C2" s="813"/>
      <c r="D2" s="813"/>
      <c r="E2" s="813"/>
      <c r="F2" s="813"/>
      <c r="G2" s="814" t="str">
        <f>Instructions!C2</f>
        <v>XXXXXX</v>
      </c>
      <c r="H2" s="814"/>
    </row>
    <row r="3" spans="1:8" ht="14.4"/>
    <row r="4" spans="1:8" ht="82.35" customHeight="1">
      <c r="A4" s="36" t="s">
        <v>55</v>
      </c>
      <c r="B4" s="36"/>
      <c r="C4" s="37" t="s">
        <v>56</v>
      </c>
      <c r="D4" s="39" t="s">
        <v>57</v>
      </c>
      <c r="E4" s="37" t="s">
        <v>58</v>
      </c>
      <c r="F4" s="38" t="s">
        <v>59</v>
      </c>
      <c r="G4" s="37" t="s">
        <v>60</v>
      </c>
      <c r="H4" s="40" t="s">
        <v>61</v>
      </c>
    </row>
    <row r="5" spans="1:8" ht="15.75" customHeight="1" outlineLevel="1">
      <c r="A5" s="493" t="s">
        <v>336</v>
      </c>
      <c r="B5" s="360" t="s">
        <v>69</v>
      </c>
      <c r="C5" s="423" t="s">
        <v>21</v>
      </c>
      <c r="D5" s="44" t="s">
        <v>21</v>
      </c>
      <c r="E5" s="426" t="s">
        <v>288</v>
      </c>
      <c r="F5" s="432">
        <v>9</v>
      </c>
      <c r="G5" s="2"/>
      <c r="H5" s="778"/>
    </row>
    <row r="6" spans="1:8" ht="15.75" customHeight="1" outlineLevel="1">
      <c r="A6" s="492" t="s">
        <v>336</v>
      </c>
      <c r="B6" s="487" t="s">
        <v>69</v>
      </c>
      <c r="C6" s="426" t="s">
        <v>72</v>
      </c>
      <c r="D6" s="44" t="s">
        <v>22</v>
      </c>
      <c r="E6" s="426" t="s">
        <v>288</v>
      </c>
      <c r="F6" s="428">
        <v>150</v>
      </c>
      <c r="G6" s="2"/>
      <c r="H6" s="778"/>
    </row>
    <row r="7" spans="1:8" ht="15.75" customHeight="1" outlineLevel="1">
      <c r="A7" s="492" t="s">
        <v>336</v>
      </c>
      <c r="B7" s="487" t="s">
        <v>69</v>
      </c>
      <c r="C7" s="426" t="s">
        <v>73</v>
      </c>
      <c r="D7" s="44" t="s">
        <v>34</v>
      </c>
      <c r="E7" s="426" t="s">
        <v>288</v>
      </c>
      <c r="F7" s="428">
        <v>93</v>
      </c>
      <c r="G7" s="2"/>
      <c r="H7" s="778"/>
    </row>
    <row r="8" spans="1:8" ht="15.75" customHeight="1" outlineLevel="1">
      <c r="A8" s="492" t="s">
        <v>336</v>
      </c>
      <c r="B8" s="487" t="s">
        <v>69</v>
      </c>
      <c r="C8" s="426" t="s">
        <v>75</v>
      </c>
      <c r="D8" s="44" t="s">
        <v>38</v>
      </c>
      <c r="E8" s="426" t="s">
        <v>288</v>
      </c>
      <c r="F8" s="428">
        <v>75</v>
      </c>
      <c r="G8" s="2"/>
      <c r="H8" s="778"/>
    </row>
    <row r="9" spans="1:8" ht="15.6" customHeight="1" outlineLevel="1">
      <c r="A9" s="492" t="s">
        <v>336</v>
      </c>
      <c r="B9" s="487" t="s">
        <v>69</v>
      </c>
      <c r="C9" s="426" t="s">
        <v>91</v>
      </c>
      <c r="D9" s="44" t="s">
        <v>26</v>
      </c>
      <c r="E9" s="426" t="s">
        <v>288</v>
      </c>
      <c r="F9" s="428">
        <v>1351</v>
      </c>
      <c r="G9" s="2"/>
      <c r="H9" s="778"/>
    </row>
    <row r="10" spans="1:8" ht="15.75" customHeight="1" outlineLevel="1">
      <c r="A10" s="492" t="s">
        <v>336</v>
      </c>
      <c r="B10" s="487" t="s">
        <v>69</v>
      </c>
      <c r="C10" s="426" t="s">
        <v>131</v>
      </c>
      <c r="D10" s="44" t="s">
        <v>26</v>
      </c>
      <c r="E10" s="426" t="s">
        <v>288</v>
      </c>
      <c r="F10" s="428">
        <v>57</v>
      </c>
      <c r="G10" s="2"/>
      <c r="H10" s="778"/>
    </row>
    <row r="11" spans="1:8" ht="15.75" customHeight="1" outlineLevel="1">
      <c r="A11" s="492" t="s">
        <v>336</v>
      </c>
      <c r="B11" s="487" t="s">
        <v>69</v>
      </c>
      <c r="C11" s="426" t="s">
        <v>337</v>
      </c>
      <c r="D11" s="44" t="s">
        <v>37</v>
      </c>
      <c r="E11" s="426" t="s">
        <v>288</v>
      </c>
      <c r="F11" s="428">
        <v>62</v>
      </c>
      <c r="G11" s="2"/>
      <c r="H11" s="778"/>
    </row>
    <row r="12" spans="1:8" s="52" customFormat="1" ht="15.75" customHeight="1">
      <c r="A12" s="492" t="s">
        <v>336</v>
      </c>
      <c r="B12" s="487" t="s">
        <v>69</v>
      </c>
      <c r="C12" s="426" t="s">
        <v>338</v>
      </c>
      <c r="D12" s="44" t="s">
        <v>22</v>
      </c>
      <c r="E12" s="426" t="s">
        <v>288</v>
      </c>
      <c r="F12" s="428">
        <v>448</v>
      </c>
      <c r="G12" s="2"/>
      <c r="H12" s="778"/>
    </row>
    <row r="13" spans="1:8" s="52" customFormat="1" ht="15.75" customHeight="1">
      <c r="A13" s="492" t="s">
        <v>336</v>
      </c>
      <c r="B13" s="487" t="s">
        <v>69</v>
      </c>
      <c r="C13" s="426" t="s">
        <v>78</v>
      </c>
      <c r="D13" s="44" t="s">
        <v>35</v>
      </c>
      <c r="E13" s="426" t="s">
        <v>288</v>
      </c>
      <c r="F13" s="428">
        <v>20</v>
      </c>
      <c r="G13" s="2"/>
      <c r="H13" s="778"/>
    </row>
    <row r="14" spans="1:8" s="52" customFormat="1" ht="15.75" customHeight="1">
      <c r="A14" s="140" t="s">
        <v>336</v>
      </c>
      <c r="B14" s="41" t="s">
        <v>224</v>
      </c>
      <c r="C14" s="46"/>
      <c r="D14" s="47"/>
      <c r="E14" s="48"/>
      <c r="F14" s="48">
        <f>SUBTOTAL(9,F5:F13)</f>
        <v>2265</v>
      </c>
      <c r="G14" s="50">
        <f>SUBTOTAL(9,G5:G13)</f>
        <v>0</v>
      </c>
      <c r="H14" s="51">
        <f>SUBTOTAL(9,H5:H13)</f>
        <v>0</v>
      </c>
    </row>
    <row r="15" spans="1:8" ht="15.6">
      <c r="A15" s="492" t="s">
        <v>336</v>
      </c>
      <c r="B15" s="54" t="s">
        <v>522</v>
      </c>
      <c r="C15" s="806" t="s">
        <v>95</v>
      </c>
      <c r="D15" s="44" t="s">
        <v>39</v>
      </c>
      <c r="E15" s="55"/>
      <c r="F15" s="55"/>
      <c r="G15" s="2"/>
      <c r="H15" s="778"/>
    </row>
    <row r="16" spans="1:8" ht="14.4">
      <c r="A16" s="140" t="s">
        <v>336</v>
      </c>
      <c r="B16" s="172"/>
      <c r="C16" s="45"/>
      <c r="D16" s="47"/>
      <c r="E16" s="47"/>
      <c r="F16" s="48"/>
      <c r="G16" s="50">
        <f>SUBTOTAL(9,G15)</f>
        <v>0</v>
      </c>
      <c r="H16" s="51">
        <f>SUBTOTAL(9,H15)</f>
        <v>0</v>
      </c>
    </row>
    <row r="17" spans="1:8" ht="15.6">
      <c r="A17" s="492" t="s">
        <v>336</v>
      </c>
      <c r="B17" s="54" t="s">
        <v>97</v>
      </c>
      <c r="C17" s="54"/>
      <c r="D17" s="44" t="s">
        <v>39</v>
      </c>
      <c r="E17" s="55"/>
      <c r="F17" s="55"/>
      <c r="G17" s="2"/>
      <c r="H17" s="778"/>
    </row>
    <row r="18" spans="1:8" ht="14.4">
      <c r="A18" s="140" t="s">
        <v>336</v>
      </c>
      <c r="B18" s="172" t="s">
        <v>98</v>
      </c>
      <c r="C18" s="45"/>
      <c r="D18" s="47"/>
      <c r="E18" s="47"/>
      <c r="F18" s="48"/>
      <c r="G18" s="50">
        <f>SUBTOTAL(9,G17:G17)</f>
        <v>0</v>
      </c>
      <c r="H18" s="51">
        <f>SUBTOTAL(9,H17:H17)</f>
        <v>0</v>
      </c>
    </row>
    <row r="19" spans="1:8" ht="34.950000000000003" customHeight="1">
      <c r="A19" s="488" t="s">
        <v>339</v>
      </c>
      <c r="B19" s="489" t="s">
        <v>102</v>
      </c>
      <c r="C19" s="489"/>
      <c r="D19" s="490"/>
      <c r="E19" s="488"/>
      <c r="F19" s="491">
        <f>SUBTOTAL(9,F5:F14)</f>
        <v>2265</v>
      </c>
      <c r="G19" s="57">
        <f>SUBTOTAL(9,G5:G18)</f>
        <v>0</v>
      </c>
      <c r="H19" s="716">
        <f>SUBTOTAL(9,H5:H18)</f>
        <v>0</v>
      </c>
    </row>
    <row r="20" spans="1:8" ht="15.75" customHeight="1" outlineLevel="1">
      <c r="A20" s="443" t="s">
        <v>340</v>
      </c>
      <c r="B20" s="53" t="s">
        <v>260</v>
      </c>
      <c r="C20" s="426" t="s">
        <v>24</v>
      </c>
      <c r="D20" s="44" t="s">
        <v>24</v>
      </c>
      <c r="E20" s="426" t="s">
        <v>65</v>
      </c>
      <c r="F20" s="432">
        <v>24</v>
      </c>
      <c r="G20" s="2"/>
      <c r="H20" s="778"/>
    </row>
    <row r="21" spans="1:8" ht="15.6" customHeight="1" outlineLevel="1">
      <c r="A21" s="443" t="s">
        <v>340</v>
      </c>
      <c r="B21" s="53" t="s">
        <v>260</v>
      </c>
      <c r="C21" s="426" t="s">
        <v>40</v>
      </c>
      <c r="D21" s="44" t="s">
        <v>40</v>
      </c>
      <c r="E21" s="426" t="s">
        <v>67</v>
      </c>
      <c r="F21" s="428">
        <v>482</v>
      </c>
      <c r="G21" s="2"/>
      <c r="H21" s="778"/>
    </row>
    <row r="22" spans="1:8" s="52" customFormat="1" ht="15.75" customHeight="1">
      <c r="A22" s="140" t="s">
        <v>340</v>
      </c>
      <c r="B22" s="41" t="s">
        <v>341</v>
      </c>
      <c r="C22" s="46"/>
      <c r="D22" s="47"/>
      <c r="E22" s="48"/>
      <c r="F22" s="48">
        <f>SUBTOTAL(9,F20:F21)</f>
        <v>506</v>
      </c>
      <c r="G22" s="50">
        <f>SUBTOTAL(9,G20:G21)</f>
        <v>0</v>
      </c>
      <c r="H22" s="51">
        <f>SUBTOTAL(9,H20:H21)</f>
        <v>0</v>
      </c>
    </row>
    <row r="23" spans="1:8" ht="15.75" customHeight="1" outlineLevel="1">
      <c r="A23" s="443" t="s">
        <v>340</v>
      </c>
      <c r="B23" s="53" t="s">
        <v>69</v>
      </c>
      <c r="C23" s="423" t="s">
        <v>21</v>
      </c>
      <c r="D23" s="44" t="s">
        <v>34</v>
      </c>
      <c r="E23" s="426" t="s">
        <v>47</v>
      </c>
      <c r="F23" s="432">
        <v>14</v>
      </c>
      <c r="G23" s="2"/>
      <c r="H23" s="778"/>
    </row>
    <row r="24" spans="1:8" ht="15.75" customHeight="1" outlineLevel="1">
      <c r="A24" s="443" t="s">
        <v>340</v>
      </c>
      <c r="B24" s="53" t="s">
        <v>69</v>
      </c>
      <c r="C24" s="426" t="s">
        <v>72</v>
      </c>
      <c r="D24" s="44" t="s">
        <v>22</v>
      </c>
      <c r="E24" s="426" t="s">
        <v>47</v>
      </c>
      <c r="F24" s="428">
        <v>186</v>
      </c>
      <c r="G24" s="2"/>
      <c r="H24" s="778"/>
    </row>
    <row r="25" spans="1:8" ht="15.75" customHeight="1" outlineLevel="1">
      <c r="A25" s="443" t="s">
        <v>340</v>
      </c>
      <c r="B25" s="53" t="s">
        <v>69</v>
      </c>
      <c r="C25" s="426" t="s">
        <v>189</v>
      </c>
      <c r="D25" s="44" t="s">
        <v>38</v>
      </c>
      <c r="E25" s="426" t="s">
        <v>47</v>
      </c>
      <c r="F25" s="428">
        <v>38</v>
      </c>
      <c r="G25" s="2"/>
      <c r="H25" s="778"/>
    </row>
    <row r="26" spans="1:8" ht="15.75" customHeight="1" outlineLevel="1">
      <c r="A26" s="443" t="s">
        <v>340</v>
      </c>
      <c r="B26" s="53" t="s">
        <v>69</v>
      </c>
      <c r="C26" s="426" t="s">
        <v>76</v>
      </c>
      <c r="D26" s="44" t="s">
        <v>28</v>
      </c>
      <c r="E26" s="426" t="s">
        <v>288</v>
      </c>
      <c r="F26" s="428">
        <v>576</v>
      </c>
      <c r="G26" s="2"/>
      <c r="H26" s="778"/>
    </row>
    <row r="27" spans="1:8" ht="15.75" customHeight="1" outlineLevel="1">
      <c r="A27" s="443" t="s">
        <v>340</v>
      </c>
      <c r="B27" s="53" t="s">
        <v>69</v>
      </c>
      <c r="C27" s="426" t="s">
        <v>342</v>
      </c>
      <c r="D27" s="44" t="s">
        <v>29</v>
      </c>
      <c r="E27" s="426" t="s">
        <v>288</v>
      </c>
      <c r="F27" s="428">
        <v>139</v>
      </c>
      <c r="G27" s="2"/>
      <c r="H27" s="778"/>
    </row>
    <row r="28" spans="1:8" ht="15.75" customHeight="1" outlineLevel="1">
      <c r="A28" s="443" t="s">
        <v>340</v>
      </c>
      <c r="B28" s="53" t="s">
        <v>69</v>
      </c>
      <c r="C28" s="426" t="s">
        <v>24</v>
      </c>
      <c r="D28" s="44" t="s">
        <v>24</v>
      </c>
      <c r="E28" s="426" t="s">
        <v>288</v>
      </c>
      <c r="F28" s="428">
        <v>62</v>
      </c>
      <c r="G28" s="2"/>
      <c r="H28" s="778"/>
    </row>
    <row r="29" spans="1:8" s="52" customFormat="1" ht="15.75" customHeight="1">
      <c r="A29" s="443" t="s">
        <v>340</v>
      </c>
      <c r="B29" s="53" t="s">
        <v>69</v>
      </c>
      <c r="C29" s="426" t="s">
        <v>519</v>
      </c>
      <c r="D29" s="44" t="s">
        <v>25</v>
      </c>
      <c r="E29" s="426" t="s">
        <v>288</v>
      </c>
      <c r="F29" s="428">
        <v>4</v>
      </c>
      <c r="G29" s="2"/>
      <c r="H29" s="778"/>
    </row>
    <row r="30" spans="1:8" ht="15.6" outlineLevel="1">
      <c r="A30" s="443" t="s">
        <v>340</v>
      </c>
      <c r="B30" s="53" t="s">
        <v>69</v>
      </c>
      <c r="C30" s="426" t="s">
        <v>343</v>
      </c>
      <c r="D30" s="44" t="s">
        <v>31</v>
      </c>
      <c r="E30" s="426" t="s">
        <v>65</v>
      </c>
      <c r="F30" s="428">
        <v>42</v>
      </c>
      <c r="G30" s="2"/>
      <c r="H30" s="778"/>
    </row>
    <row r="31" spans="1:8" ht="15.6" customHeight="1" outlineLevel="1">
      <c r="A31" s="443" t="s">
        <v>340</v>
      </c>
      <c r="B31" s="53" t="s">
        <v>69</v>
      </c>
      <c r="C31" s="426" t="s">
        <v>344</v>
      </c>
      <c r="D31" s="44" t="s">
        <v>21</v>
      </c>
      <c r="E31" s="426" t="s">
        <v>345</v>
      </c>
      <c r="F31" s="428">
        <v>20</v>
      </c>
      <c r="G31" s="2"/>
      <c r="H31" s="778"/>
    </row>
    <row r="32" spans="1:8" s="52" customFormat="1" ht="15.75" customHeight="1">
      <c r="A32" s="140" t="s">
        <v>340</v>
      </c>
      <c r="B32" s="41" t="s">
        <v>224</v>
      </c>
      <c r="C32" s="46"/>
      <c r="D32" s="47"/>
      <c r="E32" s="48"/>
      <c r="F32" s="48">
        <f>SUBTOTAL(9,F23:F31)</f>
        <v>1081</v>
      </c>
      <c r="G32" s="50">
        <f>SUBTOTAL(9,G23:G31)</f>
        <v>0</v>
      </c>
      <c r="H32" s="51">
        <f>SUBTOTAL(9,H23:H31)</f>
        <v>0</v>
      </c>
    </row>
    <row r="33" spans="1:8" ht="15.75" customHeight="1" outlineLevel="1">
      <c r="A33" s="443" t="s">
        <v>340</v>
      </c>
      <c r="B33" s="360" t="s">
        <v>83</v>
      </c>
      <c r="C33" s="426" t="s">
        <v>71</v>
      </c>
      <c r="D33" s="44" t="s">
        <v>22</v>
      </c>
      <c r="E33" s="426" t="s">
        <v>288</v>
      </c>
      <c r="F33" s="428">
        <v>144</v>
      </c>
      <c r="G33" s="2"/>
      <c r="H33" s="778"/>
    </row>
    <row r="34" spans="1:8" ht="15.75" customHeight="1" outlineLevel="1">
      <c r="A34" s="443" t="s">
        <v>340</v>
      </c>
      <c r="B34" s="360" t="s">
        <v>83</v>
      </c>
      <c r="C34" s="426" t="s">
        <v>73</v>
      </c>
      <c r="D34" s="44" t="s">
        <v>34</v>
      </c>
      <c r="E34" s="426" t="s">
        <v>288</v>
      </c>
      <c r="F34" s="428">
        <v>312</v>
      </c>
      <c r="G34" s="2"/>
      <c r="H34" s="778"/>
    </row>
    <row r="35" spans="1:8" ht="15.75" customHeight="1" outlineLevel="1">
      <c r="A35" s="443" t="s">
        <v>340</v>
      </c>
      <c r="B35" s="360" t="s">
        <v>83</v>
      </c>
      <c r="C35" s="426" t="s">
        <v>74</v>
      </c>
      <c r="D35" s="44" t="s">
        <v>38</v>
      </c>
      <c r="E35" s="426" t="s">
        <v>47</v>
      </c>
      <c r="F35" s="428">
        <v>23</v>
      </c>
      <c r="G35" s="2"/>
      <c r="H35" s="778"/>
    </row>
    <row r="36" spans="1:8" ht="15.75" customHeight="1" outlineLevel="1">
      <c r="A36" s="443" t="s">
        <v>340</v>
      </c>
      <c r="B36" s="360" t="s">
        <v>83</v>
      </c>
      <c r="C36" s="426" t="s">
        <v>24</v>
      </c>
      <c r="D36" s="44" t="s">
        <v>24</v>
      </c>
      <c r="E36" s="426" t="s">
        <v>288</v>
      </c>
      <c r="F36" s="428">
        <v>47</v>
      </c>
      <c r="G36" s="2"/>
      <c r="H36" s="778"/>
    </row>
    <row r="37" spans="1:8" ht="15.6" customHeight="1" outlineLevel="1">
      <c r="A37" s="443" t="s">
        <v>340</v>
      </c>
      <c r="B37" s="360" t="s">
        <v>83</v>
      </c>
      <c r="C37" s="426" t="s">
        <v>346</v>
      </c>
      <c r="D37" s="44" t="s">
        <v>34</v>
      </c>
      <c r="E37" s="426" t="s">
        <v>47</v>
      </c>
      <c r="F37" s="428">
        <v>8</v>
      </c>
      <c r="G37" s="2"/>
      <c r="H37" s="778"/>
    </row>
    <row r="38" spans="1:8" s="52" customFormat="1" ht="15.75" customHeight="1">
      <c r="A38" s="443" t="s">
        <v>340</v>
      </c>
      <c r="B38" s="360" t="s">
        <v>83</v>
      </c>
      <c r="C38" s="426" t="s">
        <v>87</v>
      </c>
      <c r="D38" s="44" t="s">
        <v>37</v>
      </c>
      <c r="E38" s="426" t="s">
        <v>288</v>
      </c>
      <c r="F38" s="428">
        <v>32</v>
      </c>
      <c r="G38" s="2"/>
      <c r="H38" s="778"/>
    </row>
    <row r="39" spans="1:8" s="52" customFormat="1" ht="15.75" customHeight="1">
      <c r="A39" s="140" t="s">
        <v>340</v>
      </c>
      <c r="B39" s="41" t="s">
        <v>268</v>
      </c>
      <c r="C39" s="46"/>
      <c r="D39" s="47"/>
      <c r="E39" s="48"/>
      <c r="F39" s="48">
        <f>SUBTOTAL(9,F33:F38)</f>
        <v>566</v>
      </c>
      <c r="G39" s="50">
        <f>SUBTOTAL(9,G33:G38)</f>
        <v>0</v>
      </c>
      <c r="H39" s="51">
        <f>SUBTOTAL(9,H33:H38)</f>
        <v>0</v>
      </c>
    </row>
    <row r="40" spans="1:8" ht="15.75" customHeight="1" outlineLevel="1">
      <c r="A40" s="443" t="s">
        <v>340</v>
      </c>
      <c r="B40" s="360" t="s">
        <v>85</v>
      </c>
      <c r="C40" s="426" t="s">
        <v>237</v>
      </c>
      <c r="D40" s="44" t="s">
        <v>22</v>
      </c>
      <c r="E40" s="426" t="s">
        <v>288</v>
      </c>
      <c r="F40" s="428">
        <v>111</v>
      </c>
      <c r="G40" s="2"/>
      <c r="H40" s="778"/>
    </row>
    <row r="41" spans="1:8" ht="15.75" customHeight="1" outlineLevel="1">
      <c r="A41" s="443" t="s">
        <v>340</v>
      </c>
      <c r="B41" s="360" t="s">
        <v>85</v>
      </c>
      <c r="C41" s="426" t="s">
        <v>73</v>
      </c>
      <c r="D41" s="44" t="s">
        <v>34</v>
      </c>
      <c r="E41" s="426" t="s">
        <v>288</v>
      </c>
      <c r="F41" s="428">
        <v>120</v>
      </c>
      <c r="G41" s="2"/>
      <c r="H41" s="778"/>
    </row>
    <row r="42" spans="1:8" ht="15.75" customHeight="1" outlineLevel="1">
      <c r="A42" s="443" t="s">
        <v>340</v>
      </c>
      <c r="B42" s="360" t="s">
        <v>85</v>
      </c>
      <c r="C42" s="426" t="s">
        <v>75</v>
      </c>
      <c r="D42" s="44" t="s">
        <v>38</v>
      </c>
      <c r="E42" s="426" t="s">
        <v>47</v>
      </c>
      <c r="F42" s="428">
        <v>40</v>
      </c>
      <c r="G42" s="2"/>
      <c r="H42" s="778"/>
    </row>
    <row r="43" spans="1:8" ht="15.75" customHeight="1" outlineLevel="1">
      <c r="A43" s="443" t="s">
        <v>340</v>
      </c>
      <c r="B43" s="360" t="s">
        <v>85</v>
      </c>
      <c r="C43" s="426" t="s">
        <v>91</v>
      </c>
      <c r="D43" s="44" t="s">
        <v>26</v>
      </c>
      <c r="E43" s="426" t="s">
        <v>288</v>
      </c>
      <c r="F43" s="428">
        <v>228</v>
      </c>
      <c r="G43" s="2"/>
      <c r="H43" s="778"/>
    </row>
    <row r="44" spans="1:8" ht="15.6" customHeight="1" outlineLevel="1">
      <c r="A44" s="443" t="s">
        <v>340</v>
      </c>
      <c r="B44" s="360" t="s">
        <v>85</v>
      </c>
      <c r="C44" s="426" t="s">
        <v>347</v>
      </c>
      <c r="D44" s="44" t="s">
        <v>27</v>
      </c>
      <c r="E44" s="426" t="s">
        <v>288</v>
      </c>
      <c r="F44" s="428">
        <v>49</v>
      </c>
      <c r="G44" s="2"/>
      <c r="H44" s="778"/>
    </row>
    <row r="45" spans="1:8" ht="15.75" customHeight="1" outlineLevel="1">
      <c r="A45" s="443" t="s">
        <v>340</v>
      </c>
      <c r="B45" s="360" t="s">
        <v>85</v>
      </c>
      <c r="C45" s="426" t="s">
        <v>348</v>
      </c>
      <c r="D45" s="44" t="s">
        <v>35</v>
      </c>
      <c r="E45" s="426" t="s">
        <v>65</v>
      </c>
      <c r="F45" s="428">
        <v>12</v>
      </c>
      <c r="G45" s="2"/>
      <c r="H45" s="778"/>
    </row>
    <row r="46" spans="1:8" s="52" customFormat="1" ht="15.75" customHeight="1">
      <c r="A46" s="443" t="s">
        <v>340</v>
      </c>
      <c r="B46" s="360" t="s">
        <v>85</v>
      </c>
      <c r="C46" s="426" t="s">
        <v>24</v>
      </c>
      <c r="D46" s="44" t="s">
        <v>24</v>
      </c>
      <c r="E46" s="426" t="s">
        <v>288</v>
      </c>
      <c r="F46" s="428">
        <v>51</v>
      </c>
      <c r="G46" s="2"/>
      <c r="H46" s="778"/>
    </row>
    <row r="47" spans="1:8" s="52" customFormat="1" ht="15.75" customHeight="1">
      <c r="A47" s="140" t="s">
        <v>340</v>
      </c>
      <c r="B47" s="41" t="s">
        <v>273</v>
      </c>
      <c r="C47" s="47"/>
      <c r="D47" s="47"/>
      <c r="E47" s="48"/>
      <c r="F47" s="48">
        <f>SUBTOTAL(9,F40:F46)</f>
        <v>611</v>
      </c>
      <c r="G47" s="50">
        <f>SUBTOTAL(9,G40:G46)</f>
        <v>0</v>
      </c>
      <c r="H47" s="51">
        <f>SUBTOTAL(9,H40:H46)</f>
        <v>0</v>
      </c>
    </row>
    <row r="48" spans="1:8" ht="15.75" customHeight="1" outlineLevel="1">
      <c r="A48" s="443" t="s">
        <v>340</v>
      </c>
      <c r="B48" s="360" t="s">
        <v>274</v>
      </c>
      <c r="C48" s="426" t="s">
        <v>237</v>
      </c>
      <c r="D48" s="44" t="s">
        <v>22</v>
      </c>
      <c r="E48" s="426" t="s">
        <v>288</v>
      </c>
      <c r="F48" s="428">
        <v>91</v>
      </c>
      <c r="G48" s="2"/>
      <c r="H48" s="778"/>
    </row>
    <row r="49" spans="1:8" ht="15.75" customHeight="1" outlineLevel="1">
      <c r="A49" s="443" t="s">
        <v>340</v>
      </c>
      <c r="B49" s="360" t="s">
        <v>274</v>
      </c>
      <c r="C49" s="426" t="s">
        <v>73</v>
      </c>
      <c r="D49" s="44" t="s">
        <v>34</v>
      </c>
      <c r="E49" s="426" t="s">
        <v>288</v>
      </c>
      <c r="F49" s="428">
        <v>16</v>
      </c>
      <c r="G49" s="2"/>
      <c r="H49" s="778"/>
    </row>
    <row r="50" spans="1:8" ht="15.75" customHeight="1" outlineLevel="1">
      <c r="A50" s="443" t="s">
        <v>340</v>
      </c>
      <c r="B50" s="360" t="s">
        <v>274</v>
      </c>
      <c r="C50" s="426" t="s">
        <v>91</v>
      </c>
      <c r="D50" s="783" t="s">
        <v>26</v>
      </c>
      <c r="E50" s="426" t="s">
        <v>288</v>
      </c>
      <c r="F50" s="428">
        <v>287</v>
      </c>
      <c r="G50" s="2"/>
      <c r="H50" s="778"/>
    </row>
    <row r="51" spans="1:8" ht="15.75" customHeight="1" outlineLevel="1">
      <c r="A51" s="443" t="s">
        <v>340</v>
      </c>
      <c r="B51" s="360" t="s">
        <v>274</v>
      </c>
      <c r="C51" s="426" t="s">
        <v>349</v>
      </c>
      <c r="D51" s="783" t="s">
        <v>350</v>
      </c>
      <c r="E51" s="426" t="s">
        <v>288</v>
      </c>
      <c r="F51" s="740">
        <v>154</v>
      </c>
      <c r="G51" s="2"/>
      <c r="H51" s="778"/>
    </row>
    <row r="52" spans="1:8" ht="15.6" outlineLevel="1">
      <c r="A52" s="443" t="s">
        <v>340</v>
      </c>
      <c r="B52" s="360" t="s">
        <v>274</v>
      </c>
      <c r="C52" s="426" t="s">
        <v>351</v>
      </c>
      <c r="D52" s="783" t="s">
        <v>34</v>
      </c>
      <c r="E52" s="426" t="s">
        <v>288</v>
      </c>
      <c r="F52" s="740">
        <v>29</v>
      </c>
      <c r="G52" s="2"/>
      <c r="H52" s="778"/>
    </row>
    <row r="53" spans="1:8" ht="15.75" customHeight="1" outlineLevel="1">
      <c r="A53" s="443" t="s">
        <v>340</v>
      </c>
      <c r="B53" s="360" t="s">
        <v>274</v>
      </c>
      <c r="C53" s="426" t="s">
        <v>24</v>
      </c>
      <c r="D53" s="783" t="s">
        <v>24</v>
      </c>
      <c r="E53" s="426" t="s">
        <v>288</v>
      </c>
      <c r="F53" s="428">
        <f>18+16+13</f>
        <v>47</v>
      </c>
      <c r="G53" s="2"/>
      <c r="H53" s="778"/>
    </row>
    <row r="54" spans="1:8" ht="15.6" outlineLevel="1">
      <c r="A54" s="443" t="s">
        <v>340</v>
      </c>
      <c r="B54" s="360" t="s">
        <v>274</v>
      </c>
      <c r="C54" s="426" t="s">
        <v>189</v>
      </c>
      <c r="D54" s="44" t="s">
        <v>38</v>
      </c>
      <c r="E54" s="426" t="s">
        <v>47</v>
      </c>
      <c r="F54" s="428">
        <f>19+16+20</f>
        <v>55</v>
      </c>
      <c r="G54" s="2"/>
      <c r="H54" s="778"/>
    </row>
    <row r="55" spans="1:8" ht="15.6" outlineLevel="1">
      <c r="A55" s="443" t="s">
        <v>340</v>
      </c>
      <c r="B55" s="360" t="s">
        <v>274</v>
      </c>
      <c r="C55" s="426" t="s">
        <v>264</v>
      </c>
      <c r="D55" s="44" t="s">
        <v>38</v>
      </c>
      <c r="E55" s="426" t="s">
        <v>47</v>
      </c>
      <c r="F55" s="428">
        <v>5</v>
      </c>
      <c r="G55" s="2"/>
      <c r="H55" s="778"/>
    </row>
    <row r="56" spans="1:8" s="52" customFormat="1" ht="15.75" customHeight="1">
      <c r="A56" s="140" t="s">
        <v>340</v>
      </c>
      <c r="B56" s="45" t="s">
        <v>240</v>
      </c>
      <c r="C56" s="140"/>
      <c r="D56" s="47"/>
      <c r="E56" s="47"/>
      <c r="F56" s="48">
        <f>SUBTOTAL(9,F48:F55)</f>
        <v>684</v>
      </c>
      <c r="G56" s="50">
        <f>SUBTOTAL(9,G48:G55)</f>
        <v>0</v>
      </c>
      <c r="H56" s="51">
        <f>SUBTOTAL(9,H48:H55)</f>
        <v>0</v>
      </c>
    </row>
    <row r="57" spans="1:8" ht="15.6">
      <c r="A57" s="443" t="s">
        <v>340</v>
      </c>
      <c r="B57" s="360" t="s">
        <v>93</v>
      </c>
      <c r="C57" s="426" t="s">
        <v>72</v>
      </c>
      <c r="D57" s="44" t="s">
        <v>22</v>
      </c>
      <c r="E57" s="426" t="s">
        <v>288</v>
      </c>
      <c r="F57" s="428">
        <v>84</v>
      </c>
      <c r="G57" s="2"/>
      <c r="H57" s="778"/>
    </row>
    <row r="58" spans="1:8" ht="15.6">
      <c r="A58" s="443" t="s">
        <v>340</v>
      </c>
      <c r="B58" s="360" t="s">
        <v>93</v>
      </c>
      <c r="C58" s="426" t="s">
        <v>75</v>
      </c>
      <c r="D58" s="44" t="s">
        <v>38</v>
      </c>
      <c r="E58" s="426" t="s">
        <v>47</v>
      </c>
      <c r="F58" s="428">
        <v>12</v>
      </c>
      <c r="G58" s="2"/>
      <c r="H58" s="778"/>
    </row>
    <row r="59" spans="1:8" ht="15.6">
      <c r="A59" s="443" t="s">
        <v>340</v>
      </c>
      <c r="B59" s="360" t="s">
        <v>93</v>
      </c>
      <c r="C59" s="426" t="s">
        <v>91</v>
      </c>
      <c r="D59" s="44" t="s">
        <v>26</v>
      </c>
      <c r="E59" s="426" t="s">
        <v>288</v>
      </c>
      <c r="F59" s="428">
        <v>234</v>
      </c>
      <c r="G59" s="2"/>
      <c r="H59" s="778"/>
    </row>
    <row r="60" spans="1:8" ht="15.6">
      <c r="A60" s="443" t="s">
        <v>340</v>
      </c>
      <c r="B60" s="360" t="s">
        <v>93</v>
      </c>
      <c r="C60" s="426" t="s">
        <v>352</v>
      </c>
      <c r="D60" s="44" t="s">
        <v>27</v>
      </c>
      <c r="E60" s="426" t="s">
        <v>288</v>
      </c>
      <c r="F60" s="428">
        <v>21</v>
      </c>
      <c r="G60" s="2"/>
      <c r="H60" s="778"/>
    </row>
    <row r="61" spans="1:8" ht="15.6">
      <c r="A61" s="443" t="s">
        <v>340</v>
      </c>
      <c r="B61" s="360" t="s">
        <v>93</v>
      </c>
      <c r="C61" s="426" t="s">
        <v>330</v>
      </c>
      <c r="D61" s="44" t="s">
        <v>33</v>
      </c>
      <c r="E61" s="426" t="s">
        <v>46</v>
      </c>
      <c r="F61" s="428">
        <v>64</v>
      </c>
      <c r="G61" s="2"/>
      <c r="H61" s="778"/>
    </row>
    <row r="62" spans="1:8" ht="14.4">
      <c r="A62" s="140" t="s">
        <v>340</v>
      </c>
      <c r="B62" s="45" t="s">
        <v>241</v>
      </c>
      <c r="C62" s="45"/>
      <c r="D62" s="47"/>
      <c r="E62" s="47"/>
      <c r="F62" s="48">
        <f>SUBTOTAL(9,F57:F61)</f>
        <v>415</v>
      </c>
      <c r="G62" s="50">
        <f>SUBTOTAL(9,G57:G61)</f>
        <v>0</v>
      </c>
      <c r="H62" s="51">
        <f>SUBTOTAL(9,H57:H61)</f>
        <v>0</v>
      </c>
    </row>
    <row r="63" spans="1:8" ht="15.6">
      <c r="A63" s="443" t="s">
        <v>340</v>
      </c>
      <c r="B63" s="54" t="s">
        <v>97</v>
      </c>
      <c r="C63" s="54"/>
      <c r="D63" s="44" t="s">
        <v>39</v>
      </c>
      <c r="E63" s="55"/>
      <c r="F63" s="55"/>
      <c r="G63" s="2"/>
      <c r="H63" s="778"/>
    </row>
    <row r="64" spans="1:8" ht="14.4">
      <c r="A64" s="140" t="s">
        <v>340</v>
      </c>
      <c r="B64" s="172" t="s">
        <v>98</v>
      </c>
      <c r="C64" s="45"/>
      <c r="D64" s="47"/>
      <c r="E64" s="47"/>
      <c r="F64" s="48"/>
      <c r="G64" s="50">
        <f>SUBTOTAL(9,G63:G63)</f>
        <v>0</v>
      </c>
      <c r="H64" s="51">
        <f>SUBTOTAL(9,H63:H63)</f>
        <v>0</v>
      </c>
    </row>
    <row r="65" spans="1:8" ht="15.6">
      <c r="A65" s="443" t="s">
        <v>340</v>
      </c>
      <c r="B65" s="54" t="s">
        <v>522</v>
      </c>
      <c r="C65" s="806" t="s">
        <v>95</v>
      </c>
      <c r="D65" s="44" t="s">
        <v>39</v>
      </c>
      <c r="E65" s="55"/>
      <c r="F65" s="738"/>
      <c r="G65" s="2"/>
      <c r="H65" s="778"/>
    </row>
    <row r="66" spans="1:8" ht="14.4">
      <c r="A66" s="140" t="s">
        <v>340</v>
      </c>
      <c r="B66" s="172"/>
      <c r="C66" s="45"/>
      <c r="D66" s="47"/>
      <c r="E66" s="47"/>
      <c r="F66" s="48"/>
      <c r="G66" s="50">
        <f>SUBTOTAL(9,G65:G65)</f>
        <v>0</v>
      </c>
      <c r="H66" s="51">
        <f>SUBTOTAL(9,H65:H65)</f>
        <v>0</v>
      </c>
    </row>
    <row r="67" spans="1:8" ht="15.6">
      <c r="A67" s="443" t="s">
        <v>340</v>
      </c>
      <c r="B67" s="54" t="s">
        <v>99</v>
      </c>
      <c r="C67" s="44"/>
      <c r="D67" s="44" t="s">
        <v>22</v>
      </c>
      <c r="E67" s="55"/>
      <c r="F67" s="323">
        <v>4</v>
      </c>
      <c r="G67" s="2"/>
      <c r="H67" s="778"/>
    </row>
    <row r="68" spans="1:8" ht="14.4">
      <c r="A68" s="140" t="s">
        <v>340</v>
      </c>
      <c r="B68" s="172" t="s">
        <v>100</v>
      </c>
      <c r="C68" s="45"/>
      <c r="D68" s="47"/>
      <c r="E68" s="47"/>
      <c r="F68" s="48"/>
      <c r="G68" s="50">
        <f>SUBTOTAL(9,G67:G67)</f>
        <v>0</v>
      </c>
      <c r="H68" s="51">
        <f>SUBTOTAL(9,H67:H67)</f>
        <v>0</v>
      </c>
    </row>
    <row r="69" spans="1:8" ht="39" customHeight="1">
      <c r="A69" s="494" t="s">
        <v>353</v>
      </c>
      <c r="B69" s="495" t="s">
        <v>102</v>
      </c>
      <c r="C69" s="495"/>
      <c r="D69" s="496"/>
      <c r="E69" s="494"/>
      <c r="F69" s="497">
        <f>SUBTOTAL(9,F20:F62)</f>
        <v>3863</v>
      </c>
      <c r="G69" s="57">
        <f>SUBTOTAL(9,G20:G68)</f>
        <v>0</v>
      </c>
      <c r="H69" s="784">
        <f>SUBTOTAL(9,H20:H68)</f>
        <v>0</v>
      </c>
    </row>
    <row r="70" spans="1:8" s="52" customFormat="1" ht="15.75" customHeight="1">
      <c r="A70" s="498" t="s">
        <v>354</v>
      </c>
      <c r="B70" s="360" t="s">
        <v>260</v>
      </c>
      <c r="C70" s="426" t="s">
        <v>40</v>
      </c>
      <c r="D70" s="44"/>
      <c r="E70" s="426" t="s">
        <v>65</v>
      </c>
      <c r="F70" s="428">
        <f>506</f>
        <v>506</v>
      </c>
      <c r="G70" s="2"/>
      <c r="H70" s="778"/>
    </row>
    <row r="71" spans="1:8" ht="15.75" customHeight="1" outlineLevel="1">
      <c r="A71" s="498" t="s">
        <v>354</v>
      </c>
      <c r="B71" s="360" t="s">
        <v>260</v>
      </c>
      <c r="C71" s="426" t="s">
        <v>75</v>
      </c>
      <c r="D71" s="44" t="s">
        <v>38</v>
      </c>
      <c r="E71" s="426" t="s">
        <v>47</v>
      </c>
      <c r="F71" s="428">
        <v>24</v>
      </c>
      <c r="G71" s="2"/>
      <c r="H71" s="778"/>
    </row>
    <row r="72" spans="1:8" ht="15.75" customHeight="1" outlineLevel="1">
      <c r="A72" s="498" t="s">
        <v>354</v>
      </c>
      <c r="B72" s="360" t="s">
        <v>260</v>
      </c>
      <c r="C72" s="426" t="s">
        <v>355</v>
      </c>
      <c r="D72" s="44" t="s">
        <v>28</v>
      </c>
      <c r="E72" s="426" t="s">
        <v>46</v>
      </c>
      <c r="F72" s="428">
        <v>183</v>
      </c>
      <c r="G72" s="2"/>
      <c r="H72" s="778"/>
    </row>
    <row r="73" spans="1:8" ht="15.6" customHeight="1" outlineLevel="1">
      <c r="A73" s="498" t="s">
        <v>354</v>
      </c>
      <c r="B73" s="360" t="s">
        <v>260</v>
      </c>
      <c r="C73" s="426" t="s">
        <v>24</v>
      </c>
      <c r="D73" s="44" t="s">
        <v>24</v>
      </c>
      <c r="E73" s="426" t="s">
        <v>288</v>
      </c>
      <c r="F73" s="428">
        <v>107</v>
      </c>
      <c r="G73" s="2"/>
      <c r="H73" s="778"/>
    </row>
    <row r="74" spans="1:8" s="52" customFormat="1" ht="15.75" customHeight="1">
      <c r="A74" s="140" t="s">
        <v>354</v>
      </c>
      <c r="B74" s="41" t="s">
        <v>341</v>
      </c>
      <c r="C74" s="46"/>
      <c r="D74" s="47"/>
      <c r="E74" s="48"/>
      <c r="F74" s="48">
        <f>SUBTOTAL(9,F70:F73)</f>
        <v>820</v>
      </c>
      <c r="G74" s="50">
        <f>SUBTOTAL(9,G70:G73)</f>
        <v>0</v>
      </c>
      <c r="H74" s="51">
        <f>SUBTOTAL(9,H70:H73)</f>
        <v>0</v>
      </c>
    </row>
    <row r="75" spans="1:8" ht="15.75" customHeight="1" outlineLevel="1">
      <c r="A75" s="498" t="s">
        <v>354</v>
      </c>
      <c r="B75" s="53" t="s">
        <v>69</v>
      </c>
      <c r="C75" s="423" t="s">
        <v>356</v>
      </c>
      <c r="D75" s="44" t="s">
        <v>21</v>
      </c>
      <c r="E75" s="426" t="s">
        <v>288</v>
      </c>
      <c r="F75" s="432">
        <v>273</v>
      </c>
      <c r="G75" s="2"/>
      <c r="H75" s="778"/>
    </row>
    <row r="76" spans="1:8" ht="15.75" customHeight="1" outlineLevel="1">
      <c r="A76" s="498" t="s">
        <v>354</v>
      </c>
      <c r="B76" s="53" t="s">
        <v>69</v>
      </c>
      <c r="C76" s="423" t="s">
        <v>21</v>
      </c>
      <c r="D76" s="44" t="s">
        <v>34</v>
      </c>
      <c r="E76" s="426" t="s">
        <v>288</v>
      </c>
      <c r="F76" s="432">
        <v>11</v>
      </c>
      <c r="G76" s="2"/>
      <c r="H76" s="778"/>
    </row>
    <row r="77" spans="1:8" ht="15.75" customHeight="1" outlineLevel="1">
      <c r="A77" s="498" t="s">
        <v>354</v>
      </c>
      <c r="B77" s="53" t="s">
        <v>69</v>
      </c>
      <c r="C77" s="426" t="s">
        <v>72</v>
      </c>
      <c r="D77" s="44" t="s">
        <v>22</v>
      </c>
      <c r="E77" s="426" t="s">
        <v>288</v>
      </c>
      <c r="F77" s="428">
        <v>127</v>
      </c>
      <c r="G77" s="2"/>
      <c r="H77" s="778"/>
    </row>
    <row r="78" spans="1:8" ht="15.75" customHeight="1" outlineLevel="1">
      <c r="A78" s="498" t="s">
        <v>354</v>
      </c>
      <c r="B78" s="53" t="s">
        <v>69</v>
      </c>
      <c r="C78" s="426" t="s">
        <v>73</v>
      </c>
      <c r="D78" s="44" t="s">
        <v>34</v>
      </c>
      <c r="E78" s="426" t="s">
        <v>288</v>
      </c>
      <c r="F78" s="428">
        <v>40</v>
      </c>
      <c r="G78" s="2"/>
      <c r="H78" s="778"/>
    </row>
    <row r="79" spans="1:8" ht="15.75" customHeight="1" outlineLevel="1">
      <c r="A79" s="498" t="s">
        <v>354</v>
      </c>
      <c r="B79" s="53" t="s">
        <v>69</v>
      </c>
      <c r="C79" s="426" t="s">
        <v>75</v>
      </c>
      <c r="D79" s="44" t="s">
        <v>38</v>
      </c>
      <c r="E79" s="426" t="s">
        <v>47</v>
      </c>
      <c r="F79" s="428">
        <v>50</v>
      </c>
      <c r="G79" s="2"/>
      <c r="H79" s="778"/>
    </row>
    <row r="80" spans="1:8" ht="15.6" customHeight="1" outlineLevel="1">
      <c r="A80" s="498" t="s">
        <v>354</v>
      </c>
      <c r="B80" s="53" t="s">
        <v>69</v>
      </c>
      <c r="C80" s="426" t="s">
        <v>91</v>
      </c>
      <c r="D80" s="44" t="s">
        <v>26</v>
      </c>
      <c r="E80" s="426" t="s">
        <v>288</v>
      </c>
      <c r="F80" s="428">
        <v>486</v>
      </c>
      <c r="G80" s="2"/>
      <c r="H80" s="778"/>
    </row>
    <row r="81" spans="1:8" ht="15.75" customHeight="1" outlineLevel="1">
      <c r="A81" s="498" t="s">
        <v>354</v>
      </c>
      <c r="B81" s="53" t="s">
        <v>69</v>
      </c>
      <c r="C81" s="426" t="s">
        <v>357</v>
      </c>
      <c r="D81" s="44" t="s">
        <v>26</v>
      </c>
      <c r="E81" s="426" t="s">
        <v>109</v>
      </c>
      <c r="F81" s="428">
        <v>80</v>
      </c>
      <c r="G81" s="2"/>
      <c r="H81" s="778"/>
    </row>
    <row r="82" spans="1:8" ht="15.75" customHeight="1" outlineLevel="1">
      <c r="A82" s="498" t="s">
        <v>354</v>
      </c>
      <c r="B82" s="53" t="s">
        <v>69</v>
      </c>
      <c r="C82" s="426" t="s">
        <v>358</v>
      </c>
      <c r="D82" s="44" t="s">
        <v>34</v>
      </c>
      <c r="E82" s="426" t="s">
        <v>288</v>
      </c>
      <c r="F82" s="428">
        <v>11</v>
      </c>
      <c r="G82" s="2"/>
      <c r="H82" s="778"/>
    </row>
    <row r="83" spans="1:8" ht="15.6" outlineLevel="1">
      <c r="A83" s="498" t="s">
        <v>354</v>
      </c>
      <c r="B83" s="53" t="s">
        <v>69</v>
      </c>
      <c r="C83" s="426" t="s">
        <v>130</v>
      </c>
      <c r="D83" s="44" t="s">
        <v>29</v>
      </c>
      <c r="E83" s="426" t="s">
        <v>288</v>
      </c>
      <c r="F83" s="428">
        <v>170</v>
      </c>
      <c r="G83" s="2"/>
      <c r="H83" s="778"/>
    </row>
    <row r="84" spans="1:8" ht="15.6" customHeight="1" outlineLevel="1">
      <c r="A84" s="498" t="s">
        <v>354</v>
      </c>
      <c r="B84" s="53" t="s">
        <v>69</v>
      </c>
      <c r="C84" s="426" t="s">
        <v>24</v>
      </c>
      <c r="D84" s="44" t="s">
        <v>24</v>
      </c>
      <c r="E84" s="426" t="s">
        <v>288</v>
      </c>
      <c r="F84" s="428">
        <v>129</v>
      </c>
      <c r="G84" s="2"/>
      <c r="H84" s="778"/>
    </row>
    <row r="85" spans="1:8" ht="15.6" customHeight="1" outlineLevel="1">
      <c r="A85" s="498" t="s">
        <v>354</v>
      </c>
      <c r="B85" s="53" t="s">
        <v>69</v>
      </c>
      <c r="C85" s="801" t="s">
        <v>515</v>
      </c>
      <c r="D85" s="44" t="s">
        <v>25</v>
      </c>
      <c r="E85" s="426" t="s">
        <v>288</v>
      </c>
      <c r="F85" s="428">
        <v>10</v>
      </c>
      <c r="G85" s="2"/>
      <c r="H85" s="778"/>
    </row>
    <row r="86" spans="1:8" s="52" customFormat="1" ht="15.75" customHeight="1">
      <c r="A86" s="140" t="s">
        <v>354</v>
      </c>
      <c r="B86" s="41" t="s">
        <v>224</v>
      </c>
      <c r="C86" s="46"/>
      <c r="D86" s="47"/>
      <c r="E86" s="48"/>
      <c r="F86" s="48">
        <f>SUBTOTAL(9,F75:F85)</f>
        <v>1387</v>
      </c>
      <c r="G86" s="50">
        <f>SUBTOTAL(9,G75:G85)</f>
        <v>0</v>
      </c>
      <c r="H86" s="51">
        <f>SUBTOTAL(9,H75:H85)</f>
        <v>0</v>
      </c>
    </row>
    <row r="87" spans="1:8" ht="15.75" customHeight="1" outlineLevel="1">
      <c r="A87" s="498" t="s">
        <v>354</v>
      </c>
      <c r="B87" s="487" t="s">
        <v>83</v>
      </c>
      <c r="C87" s="426" t="s">
        <v>71</v>
      </c>
      <c r="D87" s="44" t="s">
        <v>22</v>
      </c>
      <c r="E87" s="426" t="s">
        <v>288</v>
      </c>
      <c r="F87" s="428">
        <v>259</v>
      </c>
      <c r="G87" s="2"/>
      <c r="H87" s="778"/>
    </row>
    <row r="88" spans="1:8" ht="15.75" customHeight="1" outlineLevel="1">
      <c r="A88" s="498" t="s">
        <v>354</v>
      </c>
      <c r="B88" s="487" t="s">
        <v>83</v>
      </c>
      <c r="C88" s="426" t="s">
        <v>73</v>
      </c>
      <c r="D88" s="44" t="s">
        <v>34</v>
      </c>
      <c r="E88" s="426" t="s">
        <v>288</v>
      </c>
      <c r="F88" s="428">
        <v>231</v>
      </c>
      <c r="G88" s="2"/>
      <c r="H88" s="778"/>
    </row>
    <row r="89" spans="1:8" ht="15.75" customHeight="1" outlineLevel="1">
      <c r="A89" s="498" t="s">
        <v>354</v>
      </c>
      <c r="B89" s="487" t="s">
        <v>83</v>
      </c>
      <c r="C89" s="426" t="s">
        <v>359</v>
      </c>
      <c r="D89" s="44" t="s">
        <v>34</v>
      </c>
      <c r="E89" s="426" t="s">
        <v>288</v>
      </c>
      <c r="F89" s="428">
        <v>355</v>
      </c>
      <c r="G89" s="2"/>
      <c r="H89" s="778"/>
    </row>
    <row r="90" spans="1:8" ht="15.75" customHeight="1" outlineLevel="1">
      <c r="A90" s="498" t="s">
        <v>354</v>
      </c>
      <c r="B90" s="487" t="s">
        <v>83</v>
      </c>
      <c r="C90" s="426" t="s">
        <v>74</v>
      </c>
      <c r="D90" s="44" t="s">
        <v>38</v>
      </c>
      <c r="E90" s="426" t="s">
        <v>47</v>
      </c>
      <c r="F90" s="428">
        <v>32</v>
      </c>
      <c r="G90" s="2"/>
      <c r="H90" s="778"/>
    </row>
    <row r="91" spans="1:8" ht="15.75" customHeight="1" outlineLevel="1">
      <c r="A91" s="498" t="s">
        <v>354</v>
      </c>
      <c r="B91" s="487" t="s">
        <v>83</v>
      </c>
      <c r="C91" s="426" t="s">
        <v>130</v>
      </c>
      <c r="D91" s="44" t="s">
        <v>29</v>
      </c>
      <c r="E91" s="426" t="s">
        <v>288</v>
      </c>
      <c r="F91" s="428">
        <v>225</v>
      </c>
      <c r="G91" s="2"/>
      <c r="H91" s="778"/>
    </row>
    <row r="92" spans="1:8" s="52" customFormat="1" ht="15.75" customHeight="1">
      <c r="A92" s="498" t="s">
        <v>354</v>
      </c>
      <c r="B92" s="487" t="s">
        <v>83</v>
      </c>
      <c r="C92" s="426" t="s">
        <v>24</v>
      </c>
      <c r="D92" s="44" t="s">
        <v>24</v>
      </c>
      <c r="E92" s="426" t="s">
        <v>288</v>
      </c>
      <c r="F92" s="428">
        <v>134</v>
      </c>
      <c r="G92" s="2"/>
      <c r="H92" s="778"/>
    </row>
    <row r="93" spans="1:8" ht="15.6" outlineLevel="1">
      <c r="A93" s="498" t="s">
        <v>354</v>
      </c>
      <c r="B93" s="487" t="s">
        <v>83</v>
      </c>
      <c r="C93" s="426" t="s">
        <v>87</v>
      </c>
      <c r="D93" s="44" t="s">
        <v>37</v>
      </c>
      <c r="E93" s="426" t="s">
        <v>288</v>
      </c>
      <c r="F93" s="428">
        <v>65</v>
      </c>
      <c r="G93" s="2"/>
      <c r="H93" s="778"/>
    </row>
    <row r="94" spans="1:8" s="52" customFormat="1" ht="15.75" customHeight="1">
      <c r="A94" s="140" t="s">
        <v>354</v>
      </c>
      <c r="B94" s="41" t="s">
        <v>268</v>
      </c>
      <c r="C94" s="46"/>
      <c r="D94" s="47"/>
      <c r="E94" s="48"/>
      <c r="F94" s="48">
        <f>SUBTOTAL(9,F87:F93)</f>
        <v>1301</v>
      </c>
      <c r="G94" s="50">
        <f>SUBTOTAL(9,G87:G93)</f>
        <v>0</v>
      </c>
      <c r="H94" s="51">
        <f>SUBTOTAL(9,H87:H93)</f>
        <v>0</v>
      </c>
    </row>
    <row r="95" spans="1:8" ht="15.75" customHeight="1" outlineLevel="1">
      <c r="A95" s="498" t="s">
        <v>354</v>
      </c>
      <c r="B95" s="360" t="s">
        <v>85</v>
      </c>
      <c r="C95" s="426" t="s">
        <v>237</v>
      </c>
      <c r="D95" s="44" t="s">
        <v>22</v>
      </c>
      <c r="E95" s="426" t="s">
        <v>288</v>
      </c>
      <c r="F95" s="428">
        <v>210</v>
      </c>
      <c r="G95" s="2"/>
      <c r="H95" s="778"/>
    </row>
    <row r="96" spans="1:8" ht="15.75" customHeight="1" outlineLevel="1">
      <c r="A96" s="498" t="s">
        <v>354</v>
      </c>
      <c r="B96" s="360" t="s">
        <v>85</v>
      </c>
      <c r="C96" s="426" t="s">
        <v>360</v>
      </c>
      <c r="D96" s="44" t="s">
        <v>34</v>
      </c>
      <c r="E96" s="426" t="s">
        <v>288</v>
      </c>
      <c r="F96" s="428">
        <f>396+33</f>
        <v>429</v>
      </c>
      <c r="G96" s="2"/>
      <c r="H96" s="778"/>
    </row>
    <row r="97" spans="1:8" ht="15.75" customHeight="1" outlineLevel="1">
      <c r="A97" s="498" t="s">
        <v>354</v>
      </c>
      <c r="B97" s="360" t="s">
        <v>85</v>
      </c>
      <c r="C97" s="426" t="s">
        <v>75</v>
      </c>
      <c r="D97" s="44" t="s">
        <v>38</v>
      </c>
      <c r="E97" s="426" t="s">
        <v>47</v>
      </c>
      <c r="F97" s="428">
        <v>44</v>
      </c>
      <c r="G97" s="2"/>
      <c r="H97" s="778"/>
    </row>
    <row r="98" spans="1:8" ht="15.6" customHeight="1" outlineLevel="1">
      <c r="A98" s="498" t="s">
        <v>354</v>
      </c>
      <c r="B98" s="360" t="s">
        <v>85</v>
      </c>
      <c r="C98" s="426" t="s">
        <v>91</v>
      </c>
      <c r="D98" s="44" t="s">
        <v>26</v>
      </c>
      <c r="E98" s="426" t="s">
        <v>288</v>
      </c>
      <c r="F98" s="428">
        <f>37+58+58+60+39</f>
        <v>252</v>
      </c>
      <c r="G98" s="2"/>
      <c r="H98" s="778"/>
    </row>
    <row r="99" spans="1:8" ht="15.75" customHeight="1" outlineLevel="1">
      <c r="A99" s="498" t="s">
        <v>354</v>
      </c>
      <c r="B99" s="360" t="s">
        <v>85</v>
      </c>
      <c r="C99" s="426" t="s">
        <v>330</v>
      </c>
      <c r="D99" s="44" t="s">
        <v>33</v>
      </c>
      <c r="E99" s="426" t="s">
        <v>288</v>
      </c>
      <c r="F99" s="428">
        <v>58</v>
      </c>
      <c r="G99" s="2"/>
      <c r="H99" s="778"/>
    </row>
    <row r="100" spans="1:8" s="52" customFormat="1" ht="15.75" customHeight="1">
      <c r="A100" s="498" t="s">
        <v>354</v>
      </c>
      <c r="B100" s="360" t="s">
        <v>85</v>
      </c>
      <c r="C100" s="426" t="s">
        <v>361</v>
      </c>
      <c r="D100" s="44" t="s">
        <v>35</v>
      </c>
      <c r="E100" s="426" t="s">
        <v>65</v>
      </c>
      <c r="F100" s="428">
        <v>18</v>
      </c>
      <c r="G100" s="2"/>
      <c r="H100" s="778"/>
    </row>
    <row r="101" spans="1:8" ht="15.6" outlineLevel="1">
      <c r="A101" s="498" t="s">
        <v>354</v>
      </c>
      <c r="B101" s="360" t="s">
        <v>85</v>
      </c>
      <c r="C101" s="426" t="s">
        <v>24</v>
      </c>
      <c r="D101" s="44" t="s">
        <v>24</v>
      </c>
      <c r="E101" s="426" t="s">
        <v>288</v>
      </c>
      <c r="F101" s="428">
        <v>130</v>
      </c>
      <c r="G101" s="2"/>
      <c r="H101" s="778"/>
    </row>
    <row r="102" spans="1:8" s="52" customFormat="1" ht="15.75" customHeight="1">
      <c r="A102" s="140" t="s">
        <v>354</v>
      </c>
      <c r="B102" s="41" t="s">
        <v>273</v>
      </c>
      <c r="C102" s="46"/>
      <c r="D102" s="47"/>
      <c r="E102" s="48"/>
      <c r="F102" s="48">
        <f>SUBTOTAL(9,F95:F101)</f>
        <v>1141</v>
      </c>
      <c r="G102" s="50">
        <f>SUBTOTAL(9,G95:G101)</f>
        <v>0</v>
      </c>
      <c r="H102" s="51">
        <f>SUBTOTAL(9,H95:H101)</f>
        <v>0</v>
      </c>
    </row>
    <row r="103" spans="1:8" ht="15.75" customHeight="1" outlineLevel="1">
      <c r="A103" s="500" t="s">
        <v>354</v>
      </c>
      <c r="B103" s="360" t="s">
        <v>274</v>
      </c>
      <c r="C103" s="426" t="s">
        <v>72</v>
      </c>
      <c r="D103" s="44" t="s">
        <v>22</v>
      </c>
      <c r="E103" s="426" t="s">
        <v>288</v>
      </c>
      <c r="F103" s="428">
        <v>200</v>
      </c>
      <c r="G103" s="2"/>
      <c r="H103" s="778"/>
    </row>
    <row r="104" spans="1:8" ht="15.75" customHeight="1" outlineLevel="1">
      <c r="A104" s="500" t="s">
        <v>354</v>
      </c>
      <c r="B104" s="360" t="s">
        <v>274</v>
      </c>
      <c r="C104" s="426" t="s">
        <v>75</v>
      </c>
      <c r="D104" s="44" t="s">
        <v>38</v>
      </c>
      <c r="E104" s="426" t="s">
        <v>47</v>
      </c>
      <c r="F104" s="428">
        <v>44</v>
      </c>
      <c r="G104" s="2"/>
      <c r="H104" s="778"/>
    </row>
    <row r="105" spans="1:8" ht="15.75" customHeight="1" outlineLevel="1">
      <c r="A105" s="500" t="s">
        <v>354</v>
      </c>
      <c r="B105" s="360" t="s">
        <v>274</v>
      </c>
      <c r="C105" s="426" t="s">
        <v>91</v>
      </c>
      <c r="D105" s="44" t="s">
        <v>26</v>
      </c>
      <c r="E105" s="426" t="s">
        <v>288</v>
      </c>
      <c r="F105" s="428">
        <v>553</v>
      </c>
      <c r="G105" s="2"/>
      <c r="H105" s="778"/>
    </row>
    <row r="106" spans="1:8" ht="15.75" customHeight="1" outlineLevel="1">
      <c r="A106" s="500" t="s">
        <v>354</v>
      </c>
      <c r="B106" s="360" t="s">
        <v>274</v>
      </c>
      <c r="C106" s="426" t="s">
        <v>131</v>
      </c>
      <c r="D106" s="44" t="s">
        <v>26</v>
      </c>
      <c r="E106" s="426" t="s">
        <v>288</v>
      </c>
      <c r="F106" s="428">
        <f>42+35+81+81+45</f>
        <v>284</v>
      </c>
      <c r="G106" s="2"/>
      <c r="H106" s="778"/>
    </row>
    <row r="107" spans="1:8" ht="15.75" customHeight="1" outlineLevel="1">
      <c r="A107" s="500" t="s">
        <v>354</v>
      </c>
      <c r="B107" s="360" t="s">
        <v>274</v>
      </c>
      <c r="C107" s="426" t="s">
        <v>24</v>
      </c>
      <c r="D107" s="44" t="s">
        <v>24</v>
      </c>
      <c r="E107" s="426" t="s">
        <v>288</v>
      </c>
      <c r="F107" s="428">
        <v>128</v>
      </c>
      <c r="G107" s="2"/>
      <c r="H107" s="778"/>
    </row>
    <row r="108" spans="1:8" s="52" customFormat="1" ht="15.75" customHeight="1">
      <c r="A108" s="140" t="s">
        <v>354</v>
      </c>
      <c r="B108" s="45" t="s">
        <v>240</v>
      </c>
      <c r="C108" s="45"/>
      <c r="D108" s="47"/>
      <c r="E108" s="47"/>
      <c r="F108" s="48">
        <f>SUBTOTAL(9,F103:F107)</f>
        <v>1209</v>
      </c>
      <c r="G108" s="50">
        <f>SUBTOTAL(9,G103:G107)</f>
        <v>0</v>
      </c>
      <c r="H108" s="51">
        <f>SUBTOTAL(9,H103:H107)</f>
        <v>0</v>
      </c>
    </row>
    <row r="109" spans="1:8" ht="14.4">
      <c r="A109" s="500" t="s">
        <v>354</v>
      </c>
      <c r="B109" s="53" t="s">
        <v>93</v>
      </c>
      <c r="C109" s="426" t="s">
        <v>72</v>
      </c>
      <c r="D109" s="44" t="s">
        <v>22</v>
      </c>
      <c r="E109" s="426" t="s">
        <v>288</v>
      </c>
      <c r="F109" s="428">
        <v>130</v>
      </c>
      <c r="G109" s="2"/>
      <c r="H109" s="778"/>
    </row>
    <row r="110" spans="1:8" ht="14.4">
      <c r="A110" s="500" t="s">
        <v>354</v>
      </c>
      <c r="B110" s="53" t="s">
        <v>93</v>
      </c>
      <c r="C110" s="426" t="s">
        <v>75</v>
      </c>
      <c r="D110" s="44" t="s">
        <v>38</v>
      </c>
      <c r="E110" s="426" t="s">
        <v>47</v>
      </c>
      <c r="F110" s="428">
        <v>44</v>
      </c>
      <c r="G110" s="2"/>
      <c r="H110" s="778"/>
    </row>
    <row r="111" spans="1:8" ht="14.4">
      <c r="A111" s="500" t="s">
        <v>354</v>
      </c>
      <c r="B111" s="53" t="s">
        <v>93</v>
      </c>
      <c r="C111" s="426" t="s">
        <v>91</v>
      </c>
      <c r="D111" s="44" t="s">
        <v>26</v>
      </c>
      <c r="E111" s="426" t="s">
        <v>288</v>
      </c>
      <c r="F111" s="428">
        <f>41+35+40+38+66+69+59+47+45</f>
        <v>440</v>
      </c>
      <c r="G111" s="2"/>
      <c r="H111" s="778"/>
    </row>
    <row r="112" spans="1:8" ht="14.4">
      <c r="A112" s="500" t="s">
        <v>354</v>
      </c>
      <c r="B112" s="53" t="s">
        <v>93</v>
      </c>
      <c r="C112" s="426" t="s">
        <v>131</v>
      </c>
      <c r="D112" s="44" t="s">
        <v>26</v>
      </c>
      <c r="E112" s="426" t="s">
        <v>288</v>
      </c>
      <c r="F112" s="428">
        <v>178</v>
      </c>
      <c r="G112" s="2"/>
      <c r="H112" s="778"/>
    </row>
    <row r="113" spans="1:8" ht="14.4">
      <c r="A113" s="500" t="s">
        <v>354</v>
      </c>
      <c r="B113" s="53" t="s">
        <v>93</v>
      </c>
      <c r="C113" s="426" t="s">
        <v>24</v>
      </c>
      <c r="D113" s="44" t="s">
        <v>24</v>
      </c>
      <c r="E113" s="426" t="s">
        <v>288</v>
      </c>
      <c r="F113" s="428">
        <v>105</v>
      </c>
      <c r="G113" s="2"/>
      <c r="H113" s="778"/>
    </row>
    <row r="114" spans="1:8" ht="14.4">
      <c r="A114" s="140" t="s">
        <v>354</v>
      </c>
      <c r="B114" s="45" t="s">
        <v>241</v>
      </c>
      <c r="C114" s="45"/>
      <c r="D114" s="47"/>
      <c r="E114" s="47"/>
      <c r="F114" s="48">
        <f>SUBTOTAL(9,F109:F113)</f>
        <v>897</v>
      </c>
      <c r="G114" s="50">
        <f>SUBTOTAL(9,G109:G113)</f>
        <v>0</v>
      </c>
      <c r="H114" s="51">
        <f>SUBTOTAL(9,H109:H113)</f>
        <v>0</v>
      </c>
    </row>
    <row r="115" spans="1:8" ht="14.4">
      <c r="A115" s="500" t="s">
        <v>354</v>
      </c>
      <c r="B115" s="53" t="s">
        <v>114</v>
      </c>
      <c r="C115" s="426" t="s">
        <v>72</v>
      </c>
      <c r="D115" s="44" t="s">
        <v>22</v>
      </c>
      <c r="E115" s="426" t="s">
        <v>288</v>
      </c>
      <c r="F115" s="428">
        <v>105</v>
      </c>
      <c r="G115" s="2"/>
      <c r="H115" s="778"/>
    </row>
    <row r="116" spans="1:8" ht="14.4">
      <c r="A116" s="500" t="s">
        <v>354</v>
      </c>
      <c r="B116" s="53" t="s">
        <v>114</v>
      </c>
      <c r="C116" s="426" t="s">
        <v>74</v>
      </c>
      <c r="D116" s="44" t="s">
        <v>38</v>
      </c>
      <c r="E116" s="426" t="s">
        <v>47</v>
      </c>
      <c r="F116" s="428">
        <v>48</v>
      </c>
      <c r="G116" s="2"/>
      <c r="H116" s="778"/>
    </row>
    <row r="117" spans="1:8" ht="14.4">
      <c r="A117" s="500" t="s">
        <v>354</v>
      </c>
      <c r="B117" s="53" t="s">
        <v>114</v>
      </c>
      <c r="C117" s="426" t="s">
        <v>91</v>
      </c>
      <c r="D117" s="44" t="s">
        <v>26</v>
      </c>
      <c r="E117" s="426" t="s">
        <v>288</v>
      </c>
      <c r="F117" s="428">
        <f>50+51+65+34+70+72+40+64</f>
        <v>446</v>
      </c>
      <c r="G117" s="2"/>
      <c r="H117" s="778"/>
    </row>
    <row r="118" spans="1:8" ht="14.4">
      <c r="A118" s="140" t="s">
        <v>354</v>
      </c>
      <c r="B118" s="45" t="s">
        <v>244</v>
      </c>
      <c r="C118" s="45"/>
      <c r="D118" s="47"/>
      <c r="E118" s="47"/>
      <c r="F118" s="48">
        <f>SUBTOTAL(9,F115:F117)</f>
        <v>599</v>
      </c>
      <c r="G118" s="50">
        <f>SUBTOTAL(9,G115:G117)</f>
        <v>0</v>
      </c>
      <c r="H118" s="51">
        <f>SUBTOTAL(9,H115:H117)</f>
        <v>0</v>
      </c>
    </row>
    <row r="119" spans="1:8" ht="14.4">
      <c r="A119" s="500" t="s">
        <v>354</v>
      </c>
      <c r="B119" s="54" t="s">
        <v>97</v>
      </c>
      <c r="C119" s="54"/>
      <c r="D119" s="44" t="s">
        <v>39</v>
      </c>
      <c r="E119" s="55"/>
      <c r="F119" s="55"/>
      <c r="G119" s="2"/>
      <c r="H119" s="778"/>
    </row>
    <row r="120" spans="1:8" ht="14.4">
      <c r="A120" s="140" t="s">
        <v>354</v>
      </c>
      <c r="B120" s="172" t="s">
        <v>98</v>
      </c>
      <c r="C120" s="45"/>
      <c r="D120" s="47"/>
      <c r="E120" s="47"/>
      <c r="F120" s="48"/>
      <c r="G120" s="50">
        <f>SUBTOTAL(9,G119:G119)</f>
        <v>0</v>
      </c>
      <c r="H120" s="51">
        <f>SUBTOTAL(9,H119:H119)</f>
        <v>0</v>
      </c>
    </row>
    <row r="121" spans="1:8" ht="14.4">
      <c r="A121" s="500" t="s">
        <v>354</v>
      </c>
      <c r="B121" s="54" t="s">
        <v>522</v>
      </c>
      <c r="C121" s="806" t="s">
        <v>95</v>
      </c>
      <c r="D121" s="44" t="s">
        <v>39</v>
      </c>
      <c r="E121" s="55"/>
      <c r="F121" s="55"/>
      <c r="G121" s="2"/>
      <c r="H121" s="778"/>
    </row>
    <row r="122" spans="1:8" ht="14.4">
      <c r="A122" s="140" t="s">
        <v>354</v>
      </c>
      <c r="B122" s="172"/>
      <c r="C122" s="45"/>
      <c r="D122" s="47"/>
      <c r="E122" s="47"/>
      <c r="F122" s="48"/>
      <c r="G122" s="50">
        <f>SUBTOTAL(9,G121:G121)</f>
        <v>0</v>
      </c>
      <c r="H122" s="51">
        <f>SUBTOTAL(9,H121:H121)</f>
        <v>0</v>
      </c>
    </row>
    <row r="123" spans="1:8" ht="14.4">
      <c r="A123" s="500" t="s">
        <v>354</v>
      </c>
      <c r="B123" s="54" t="s">
        <v>99</v>
      </c>
      <c r="C123" s="44"/>
      <c r="D123" s="44" t="s">
        <v>22</v>
      </c>
      <c r="E123" s="55"/>
      <c r="F123" s="323">
        <v>1</v>
      </c>
      <c r="G123" s="2"/>
      <c r="H123" s="778"/>
    </row>
    <row r="124" spans="1:8" ht="14.4">
      <c r="A124" s="140" t="s">
        <v>354</v>
      </c>
      <c r="B124" s="172" t="s">
        <v>100</v>
      </c>
      <c r="C124" s="45"/>
      <c r="D124" s="47"/>
      <c r="E124" s="47"/>
      <c r="F124" s="48"/>
      <c r="G124" s="50">
        <f>SUBTOTAL(9,G123:G123)</f>
        <v>0</v>
      </c>
      <c r="H124" s="51">
        <f>SUBTOTAL(9,H123:H123)</f>
        <v>0</v>
      </c>
    </row>
    <row r="125" spans="1:8" ht="34.950000000000003" customHeight="1">
      <c r="A125" s="499" t="s">
        <v>362</v>
      </c>
      <c r="B125" s="501" t="s">
        <v>102</v>
      </c>
      <c r="C125" s="501"/>
      <c r="D125" s="502"/>
      <c r="E125" s="739"/>
      <c r="F125" s="503">
        <f>SUBTOTAL(9,F70:F118)</f>
        <v>7354</v>
      </c>
      <c r="G125" s="57">
        <f>SUBTOTAL(9,G70:G124)</f>
        <v>0</v>
      </c>
      <c r="H125" s="504">
        <f>SUBTOTAL(9,H70:H124)</f>
        <v>0</v>
      </c>
    </row>
    <row r="126" spans="1:8" ht="15.75" customHeight="1" outlineLevel="1">
      <c r="A126" s="505" t="s">
        <v>363</v>
      </c>
      <c r="B126" s="360" t="s">
        <v>260</v>
      </c>
      <c r="C126" s="423" t="s">
        <v>40</v>
      </c>
      <c r="D126" s="44" t="s">
        <v>40</v>
      </c>
      <c r="E126" s="426" t="s">
        <v>65</v>
      </c>
      <c r="F126" s="432">
        <v>590</v>
      </c>
      <c r="G126" s="2"/>
      <c r="H126" s="778"/>
    </row>
    <row r="127" spans="1:8" ht="15.75" customHeight="1" outlineLevel="1">
      <c r="A127" s="505" t="s">
        <v>363</v>
      </c>
      <c r="B127" s="360" t="s">
        <v>260</v>
      </c>
      <c r="C127" s="426" t="s">
        <v>175</v>
      </c>
      <c r="D127" s="44" t="s">
        <v>23</v>
      </c>
      <c r="E127" s="426" t="s">
        <v>288</v>
      </c>
      <c r="F127" s="428">
        <v>50</v>
      </c>
      <c r="G127" s="2"/>
      <c r="H127" s="778"/>
    </row>
    <row r="128" spans="1:8" ht="15.6" customHeight="1" outlineLevel="1">
      <c r="A128" s="505" t="s">
        <v>363</v>
      </c>
      <c r="B128" s="360" t="s">
        <v>260</v>
      </c>
      <c r="C128" s="426" t="s">
        <v>364</v>
      </c>
      <c r="D128" s="44" t="s">
        <v>24</v>
      </c>
      <c r="E128" s="426" t="s">
        <v>65</v>
      </c>
      <c r="F128" s="428">
        <v>10</v>
      </c>
      <c r="G128" s="2"/>
      <c r="H128" s="778"/>
    </row>
    <row r="129" spans="1:8" s="52" customFormat="1" ht="15.75" customHeight="1">
      <c r="A129" s="140" t="s">
        <v>363</v>
      </c>
      <c r="B129" s="41" t="s">
        <v>341</v>
      </c>
      <c r="C129" s="46"/>
      <c r="D129" s="47"/>
      <c r="E129" s="48"/>
      <c r="F129" s="48">
        <f>SUBTOTAL(9,F126:F128)</f>
        <v>650</v>
      </c>
      <c r="G129" s="50">
        <f>SUBTOTAL(9,G126:G128)</f>
        <v>0</v>
      </c>
      <c r="H129" s="51">
        <f>SUBTOTAL(9,H126:H128)</f>
        <v>0</v>
      </c>
    </row>
    <row r="130" spans="1:8" ht="15.75" customHeight="1" outlineLevel="1">
      <c r="A130" s="505" t="s">
        <v>363</v>
      </c>
      <c r="B130" s="53" t="s">
        <v>69</v>
      </c>
      <c r="C130" s="423" t="s">
        <v>21</v>
      </c>
      <c r="D130" s="44" t="s">
        <v>34</v>
      </c>
      <c r="E130" s="426" t="s">
        <v>65</v>
      </c>
      <c r="F130" s="432">
        <v>16</v>
      </c>
      <c r="G130" s="2"/>
      <c r="H130" s="778"/>
    </row>
    <row r="131" spans="1:8" ht="15.6" customHeight="1" outlineLevel="1">
      <c r="A131" s="505" t="s">
        <v>363</v>
      </c>
      <c r="B131" s="53" t="s">
        <v>69</v>
      </c>
      <c r="C131" s="426" t="s">
        <v>71</v>
      </c>
      <c r="D131" s="44" t="s">
        <v>22</v>
      </c>
      <c r="E131" s="426" t="s">
        <v>288</v>
      </c>
      <c r="F131" s="428">
        <v>28</v>
      </c>
      <c r="G131" s="2"/>
      <c r="H131" s="778"/>
    </row>
    <row r="132" spans="1:8" ht="15.6" customHeight="1" outlineLevel="1">
      <c r="A132" s="505" t="s">
        <v>363</v>
      </c>
      <c r="B132" s="53" t="s">
        <v>69</v>
      </c>
      <c r="C132" s="426" t="s">
        <v>74</v>
      </c>
      <c r="D132" s="44" t="s">
        <v>38</v>
      </c>
      <c r="E132" s="426" t="s">
        <v>47</v>
      </c>
      <c r="F132" s="428">
        <v>28</v>
      </c>
      <c r="G132" s="2"/>
      <c r="H132" s="778"/>
    </row>
    <row r="133" spans="1:8" ht="15.75" customHeight="1" outlineLevel="1">
      <c r="A133" s="505" t="s">
        <v>363</v>
      </c>
      <c r="B133" s="53" t="s">
        <v>69</v>
      </c>
      <c r="C133" s="426" t="s">
        <v>365</v>
      </c>
      <c r="D133" s="44" t="s">
        <v>35</v>
      </c>
      <c r="E133" s="426" t="s">
        <v>47</v>
      </c>
      <c r="F133" s="428">
        <v>20</v>
      </c>
      <c r="G133" s="2"/>
      <c r="H133" s="778"/>
    </row>
    <row r="134" spans="1:8" ht="15.6" customHeight="1" outlineLevel="1">
      <c r="A134" s="505" t="s">
        <v>363</v>
      </c>
      <c r="B134" s="53" t="s">
        <v>69</v>
      </c>
      <c r="C134" s="426" t="s">
        <v>366</v>
      </c>
      <c r="D134" s="44" t="s">
        <v>26</v>
      </c>
      <c r="E134" s="426" t="s">
        <v>288</v>
      </c>
      <c r="F134" s="428">
        <v>128</v>
      </c>
      <c r="G134" s="2"/>
      <c r="H134" s="778"/>
    </row>
    <row r="135" spans="1:8" ht="15.75" customHeight="1" outlineLevel="1">
      <c r="A135" s="505" t="s">
        <v>363</v>
      </c>
      <c r="B135" s="53" t="s">
        <v>69</v>
      </c>
      <c r="C135" s="426" t="s">
        <v>367</v>
      </c>
      <c r="D135" s="44" t="s">
        <v>27</v>
      </c>
      <c r="E135" s="426" t="s">
        <v>288</v>
      </c>
      <c r="F135" s="428">
        <v>95</v>
      </c>
      <c r="G135" s="2"/>
      <c r="H135" s="778"/>
    </row>
    <row r="136" spans="1:8" ht="15.6" customHeight="1" outlineLevel="1">
      <c r="A136" s="505" t="s">
        <v>363</v>
      </c>
      <c r="B136" s="53" t="s">
        <v>69</v>
      </c>
      <c r="C136" s="426" t="s">
        <v>76</v>
      </c>
      <c r="D136" s="44" t="s">
        <v>28</v>
      </c>
      <c r="E136" s="426" t="s">
        <v>109</v>
      </c>
      <c r="F136" s="428">
        <v>125</v>
      </c>
      <c r="G136" s="2"/>
      <c r="H136" s="778"/>
    </row>
    <row r="137" spans="1:8" ht="15.75" customHeight="1" outlineLevel="1">
      <c r="A137" s="505" t="s">
        <v>363</v>
      </c>
      <c r="B137" s="53" t="s">
        <v>69</v>
      </c>
      <c r="C137" s="426" t="s">
        <v>368</v>
      </c>
      <c r="D137" s="44" t="s">
        <v>24</v>
      </c>
      <c r="E137" s="426" t="s">
        <v>109</v>
      </c>
      <c r="F137" s="428">
        <v>83</v>
      </c>
      <c r="G137" s="2"/>
      <c r="H137" s="778"/>
    </row>
    <row r="138" spans="1:8" ht="15.6" customHeight="1" outlineLevel="1">
      <c r="A138" s="505" t="s">
        <v>363</v>
      </c>
      <c r="B138" s="53" t="s">
        <v>69</v>
      </c>
      <c r="C138" s="801" t="s">
        <v>515</v>
      </c>
      <c r="D138" s="44" t="s">
        <v>25</v>
      </c>
      <c r="E138" s="426" t="s">
        <v>288</v>
      </c>
      <c r="F138" s="428">
        <v>10</v>
      </c>
      <c r="G138" s="2"/>
      <c r="H138" s="778"/>
    </row>
    <row r="139" spans="1:8" ht="15.75" customHeight="1" outlineLevel="1">
      <c r="A139" s="505" t="s">
        <v>363</v>
      </c>
      <c r="B139" s="53" t="s">
        <v>69</v>
      </c>
      <c r="C139" s="426" t="s">
        <v>369</v>
      </c>
      <c r="D139" s="44" t="s">
        <v>22</v>
      </c>
      <c r="E139" s="426" t="s">
        <v>46</v>
      </c>
      <c r="F139" s="428">
        <v>20</v>
      </c>
      <c r="G139" s="2"/>
      <c r="H139" s="778"/>
    </row>
    <row r="140" spans="1:8" ht="15.75" customHeight="1" outlineLevel="1">
      <c r="A140" s="505" t="s">
        <v>363</v>
      </c>
      <c r="B140" s="53" t="s">
        <v>69</v>
      </c>
      <c r="C140" s="426" t="s">
        <v>356</v>
      </c>
      <c r="D140" s="44" t="s">
        <v>21</v>
      </c>
      <c r="E140" s="426" t="s">
        <v>67</v>
      </c>
      <c r="F140" s="428">
        <v>259</v>
      </c>
      <c r="G140" s="2"/>
      <c r="H140" s="778"/>
    </row>
    <row r="141" spans="1:8" s="52" customFormat="1" ht="15.75" customHeight="1">
      <c r="A141" s="505" t="s">
        <v>363</v>
      </c>
      <c r="B141" s="53" t="s">
        <v>69</v>
      </c>
      <c r="C141" s="426" t="s">
        <v>264</v>
      </c>
      <c r="D141" s="44" t="s">
        <v>38</v>
      </c>
      <c r="E141" s="426" t="s">
        <v>47</v>
      </c>
      <c r="F141" s="428">
        <v>5</v>
      </c>
      <c r="G141" s="2"/>
      <c r="H141" s="778"/>
    </row>
    <row r="142" spans="1:8" s="52" customFormat="1" ht="15.75" customHeight="1">
      <c r="A142" s="140" t="s">
        <v>363</v>
      </c>
      <c r="B142" s="41" t="s">
        <v>224</v>
      </c>
      <c r="C142" s="46"/>
      <c r="D142" s="47"/>
      <c r="E142" s="48"/>
      <c r="F142" s="48">
        <f>SUBTOTAL(9,F130:F141)</f>
        <v>817</v>
      </c>
      <c r="G142" s="50">
        <f>SUBTOTAL(9,G130:G141)</f>
        <v>0</v>
      </c>
      <c r="H142" s="51">
        <f>SUBTOTAL(9,H130:H141)</f>
        <v>0</v>
      </c>
    </row>
    <row r="143" spans="1:8" ht="15.75" customHeight="1" outlineLevel="1">
      <c r="A143" s="505" t="s">
        <v>363</v>
      </c>
      <c r="B143" s="487" t="s">
        <v>83</v>
      </c>
      <c r="C143" s="426" t="s">
        <v>71</v>
      </c>
      <c r="D143" s="44" t="s">
        <v>22</v>
      </c>
      <c r="E143" s="426" t="s">
        <v>288</v>
      </c>
      <c r="F143" s="428">
        <v>199</v>
      </c>
      <c r="G143" s="2"/>
      <c r="H143" s="778"/>
    </row>
    <row r="144" spans="1:8" ht="15.75" customHeight="1" outlineLevel="1">
      <c r="A144" s="505" t="s">
        <v>363</v>
      </c>
      <c r="B144" s="487" t="s">
        <v>83</v>
      </c>
      <c r="C144" s="426" t="s">
        <v>73</v>
      </c>
      <c r="D144" s="44" t="s">
        <v>34</v>
      </c>
      <c r="E144" s="426" t="s">
        <v>288</v>
      </c>
      <c r="F144" s="428">
        <v>32</v>
      </c>
      <c r="G144" s="2"/>
      <c r="H144" s="778"/>
    </row>
    <row r="145" spans="1:8" ht="15.75" customHeight="1" outlineLevel="1">
      <c r="A145" s="505" t="s">
        <v>363</v>
      </c>
      <c r="B145" s="487" t="s">
        <v>83</v>
      </c>
      <c r="C145" s="426" t="s">
        <v>74</v>
      </c>
      <c r="D145" s="44" t="s">
        <v>38</v>
      </c>
      <c r="E145" s="426" t="s">
        <v>47</v>
      </c>
      <c r="F145" s="428">
        <v>36</v>
      </c>
      <c r="G145" s="2"/>
      <c r="H145" s="778"/>
    </row>
    <row r="146" spans="1:8" ht="15.75" customHeight="1" outlineLevel="1">
      <c r="A146" s="505" t="s">
        <v>363</v>
      </c>
      <c r="B146" s="487" t="s">
        <v>83</v>
      </c>
      <c r="C146" s="426" t="s">
        <v>370</v>
      </c>
      <c r="D146" s="44" t="s">
        <v>34</v>
      </c>
      <c r="E146" s="426" t="s">
        <v>288</v>
      </c>
      <c r="F146" s="428">
        <v>610</v>
      </c>
      <c r="G146" s="2"/>
      <c r="H146" s="778"/>
    </row>
    <row r="147" spans="1:8" ht="15.6" customHeight="1" outlineLevel="1">
      <c r="A147" s="505" t="s">
        <v>363</v>
      </c>
      <c r="B147" s="487" t="s">
        <v>83</v>
      </c>
      <c r="C147" s="426" t="s">
        <v>86</v>
      </c>
      <c r="D147" s="44" t="s">
        <v>33</v>
      </c>
      <c r="E147" s="426" t="s">
        <v>288</v>
      </c>
      <c r="F147" s="428">
        <v>32</v>
      </c>
      <c r="G147" s="2"/>
      <c r="H147" s="778"/>
    </row>
    <row r="148" spans="1:8" ht="15.6" customHeight="1" outlineLevel="1">
      <c r="A148" s="505" t="s">
        <v>363</v>
      </c>
      <c r="B148" s="487" t="s">
        <v>83</v>
      </c>
      <c r="C148" s="426" t="s">
        <v>364</v>
      </c>
      <c r="D148" s="44" t="s">
        <v>24</v>
      </c>
      <c r="E148" s="426" t="s">
        <v>49</v>
      </c>
      <c r="F148" s="428">
        <v>62</v>
      </c>
      <c r="G148" s="2"/>
      <c r="H148" s="778"/>
    </row>
    <row r="149" spans="1:8" ht="15.6" outlineLevel="1">
      <c r="A149" s="505" t="s">
        <v>363</v>
      </c>
      <c r="B149" s="487" t="s">
        <v>83</v>
      </c>
      <c r="C149" s="426" t="s">
        <v>87</v>
      </c>
      <c r="D149" s="44" t="s">
        <v>37</v>
      </c>
      <c r="E149" s="426" t="s">
        <v>288</v>
      </c>
      <c r="F149" s="428">
        <v>32</v>
      </c>
      <c r="G149" s="2"/>
      <c r="H149" s="778"/>
    </row>
    <row r="150" spans="1:8" s="52" customFormat="1" ht="15.75" customHeight="1">
      <c r="A150" s="140" t="s">
        <v>363</v>
      </c>
      <c r="B150" s="41" t="s">
        <v>268</v>
      </c>
      <c r="C150" s="46"/>
      <c r="D150" s="47"/>
      <c r="E150" s="48"/>
      <c r="F150" s="48">
        <f>SUBTOTAL(9,F143:F149)</f>
        <v>1003</v>
      </c>
      <c r="G150" s="50">
        <f>SUBTOTAL(9,G143:G149)</f>
        <v>0</v>
      </c>
      <c r="H150" s="51">
        <f>SUBTOTAL(9,H143:H149)</f>
        <v>0</v>
      </c>
    </row>
    <row r="151" spans="1:8" ht="15.75" customHeight="1" outlineLevel="1">
      <c r="A151" s="505" t="s">
        <v>363</v>
      </c>
      <c r="B151" s="360" t="s">
        <v>85</v>
      </c>
      <c r="C151" s="426" t="s">
        <v>71</v>
      </c>
      <c r="D151" s="44" t="s">
        <v>22</v>
      </c>
      <c r="E151" s="426" t="s">
        <v>288</v>
      </c>
      <c r="F151" s="428">
        <v>201</v>
      </c>
      <c r="G151" s="2"/>
      <c r="H151" s="778"/>
    </row>
    <row r="152" spans="1:8" ht="15.75" customHeight="1" outlineLevel="1">
      <c r="A152" s="505" t="s">
        <v>363</v>
      </c>
      <c r="B152" s="360" t="s">
        <v>85</v>
      </c>
      <c r="C152" s="426" t="s">
        <v>73</v>
      </c>
      <c r="D152" s="44" t="s">
        <v>34</v>
      </c>
      <c r="E152" s="426" t="s">
        <v>288</v>
      </c>
      <c r="F152" s="428">
        <v>32</v>
      </c>
      <c r="G152" s="2"/>
      <c r="H152" s="778"/>
    </row>
    <row r="153" spans="1:8" ht="15.75" customHeight="1" outlineLevel="1">
      <c r="A153" s="505" t="s">
        <v>363</v>
      </c>
      <c r="B153" s="360" t="s">
        <v>85</v>
      </c>
      <c r="C153" s="426" t="s">
        <v>74</v>
      </c>
      <c r="D153" s="44" t="s">
        <v>38</v>
      </c>
      <c r="E153" s="426" t="s">
        <v>47</v>
      </c>
      <c r="F153" s="428">
        <v>34</v>
      </c>
      <c r="G153" s="2"/>
      <c r="H153" s="778"/>
    </row>
    <row r="154" spans="1:8" ht="15.75" customHeight="1" outlineLevel="1">
      <c r="A154" s="505" t="s">
        <v>363</v>
      </c>
      <c r="B154" s="360" t="s">
        <v>85</v>
      </c>
      <c r="C154" s="426" t="s">
        <v>371</v>
      </c>
      <c r="D154" s="44" t="s">
        <v>34</v>
      </c>
      <c r="E154" s="426" t="s">
        <v>288</v>
      </c>
      <c r="F154" s="428">
        <v>556</v>
      </c>
      <c r="G154" s="2"/>
      <c r="H154" s="778"/>
    </row>
    <row r="155" spans="1:8" ht="15.75" customHeight="1" outlineLevel="1">
      <c r="A155" s="505" t="s">
        <v>363</v>
      </c>
      <c r="B155" s="360" t="s">
        <v>85</v>
      </c>
      <c r="C155" s="426" t="s">
        <v>230</v>
      </c>
      <c r="D155" s="44" t="s">
        <v>29</v>
      </c>
      <c r="E155" s="426" t="s">
        <v>288</v>
      </c>
      <c r="F155" s="428">
        <v>65</v>
      </c>
      <c r="G155" s="2"/>
      <c r="H155" s="778"/>
    </row>
    <row r="156" spans="1:8" ht="15.75" customHeight="1" outlineLevel="1">
      <c r="A156" s="505" t="s">
        <v>363</v>
      </c>
      <c r="B156" s="360" t="s">
        <v>85</v>
      </c>
      <c r="C156" s="426" t="s">
        <v>24</v>
      </c>
      <c r="D156" s="44" t="s">
        <v>24</v>
      </c>
      <c r="E156" s="426" t="s">
        <v>288</v>
      </c>
      <c r="F156" s="428">
        <v>62</v>
      </c>
      <c r="G156" s="2"/>
      <c r="H156" s="778"/>
    </row>
    <row r="157" spans="1:8" ht="15.6" outlineLevel="1">
      <c r="A157" s="505" t="s">
        <v>363</v>
      </c>
      <c r="B157" s="360" t="s">
        <v>85</v>
      </c>
      <c r="C157" s="426" t="s">
        <v>372</v>
      </c>
      <c r="D157" s="44" t="s">
        <v>37</v>
      </c>
      <c r="E157" s="426" t="s">
        <v>288</v>
      </c>
      <c r="F157" s="428">
        <v>32</v>
      </c>
      <c r="G157" s="2"/>
      <c r="H157" s="778"/>
    </row>
    <row r="158" spans="1:8" s="52" customFormat="1" ht="15.75" customHeight="1">
      <c r="A158" s="140" t="s">
        <v>363</v>
      </c>
      <c r="B158" s="41" t="s">
        <v>273</v>
      </c>
      <c r="C158" s="46"/>
      <c r="D158" s="47"/>
      <c r="E158" s="48"/>
      <c r="F158" s="48">
        <f>SUBTOTAL(9,F151:F157)</f>
        <v>982</v>
      </c>
      <c r="G158" s="50">
        <f>SUBTOTAL(9,G151:G157)</f>
        <v>0</v>
      </c>
      <c r="H158" s="51">
        <f>SUBTOTAL(9,H151:H157)</f>
        <v>0</v>
      </c>
    </row>
    <row r="159" spans="1:8" ht="15.75" customHeight="1" outlineLevel="1">
      <c r="A159" s="505" t="s">
        <v>363</v>
      </c>
      <c r="B159" s="360" t="s">
        <v>274</v>
      </c>
      <c r="C159" s="426" t="s">
        <v>71</v>
      </c>
      <c r="D159" s="44" t="s">
        <v>22</v>
      </c>
      <c r="E159" s="426" t="s">
        <v>288</v>
      </c>
      <c r="F159" s="428">
        <v>201</v>
      </c>
      <c r="G159" s="2"/>
      <c r="H159" s="778"/>
    </row>
    <row r="160" spans="1:8" ht="15.75" customHeight="1" outlineLevel="1">
      <c r="A160" s="505" t="s">
        <v>363</v>
      </c>
      <c r="B160" s="360" t="s">
        <v>274</v>
      </c>
      <c r="C160" s="426" t="s">
        <v>73</v>
      </c>
      <c r="D160" s="44" t="s">
        <v>34</v>
      </c>
      <c r="E160" s="426" t="s">
        <v>288</v>
      </c>
      <c r="F160" s="428">
        <v>32</v>
      </c>
      <c r="G160" s="2"/>
      <c r="H160" s="778"/>
    </row>
    <row r="161" spans="1:8" ht="15.75" customHeight="1" outlineLevel="1">
      <c r="A161" s="505" t="s">
        <v>363</v>
      </c>
      <c r="B161" s="360" t="s">
        <v>274</v>
      </c>
      <c r="C161" s="426" t="s">
        <v>74</v>
      </c>
      <c r="D161" s="44" t="s">
        <v>38</v>
      </c>
      <c r="E161" s="426" t="s">
        <v>47</v>
      </c>
      <c r="F161" s="428">
        <v>34</v>
      </c>
      <c r="G161" s="2"/>
      <c r="H161" s="778"/>
    </row>
    <row r="162" spans="1:8" ht="15.75" customHeight="1" outlineLevel="1">
      <c r="A162" s="505" t="s">
        <v>363</v>
      </c>
      <c r="B162" s="360" t="s">
        <v>274</v>
      </c>
      <c r="C162" s="426" t="s">
        <v>370</v>
      </c>
      <c r="D162" s="44" t="s">
        <v>34</v>
      </c>
      <c r="E162" s="426" t="s">
        <v>288</v>
      </c>
      <c r="F162" s="428">
        <v>569</v>
      </c>
      <c r="G162" s="2"/>
      <c r="H162" s="778"/>
    </row>
    <row r="163" spans="1:8" ht="15.75" customHeight="1" outlineLevel="1">
      <c r="A163" s="505" t="s">
        <v>363</v>
      </c>
      <c r="B163" s="360" t="s">
        <v>274</v>
      </c>
      <c r="C163" s="426" t="s">
        <v>24</v>
      </c>
      <c r="D163" s="44" t="s">
        <v>24</v>
      </c>
      <c r="E163" s="426" t="s">
        <v>109</v>
      </c>
      <c r="F163" s="428">
        <v>52</v>
      </c>
      <c r="G163" s="2"/>
      <c r="H163" s="778"/>
    </row>
    <row r="164" spans="1:8" s="52" customFormat="1" ht="15.75" customHeight="1">
      <c r="A164" s="505" t="s">
        <v>363</v>
      </c>
      <c r="B164" s="360" t="s">
        <v>274</v>
      </c>
      <c r="C164" s="426" t="s">
        <v>87</v>
      </c>
      <c r="D164" s="44" t="s">
        <v>37</v>
      </c>
      <c r="E164" s="426" t="s">
        <v>288</v>
      </c>
      <c r="F164" s="428">
        <v>32</v>
      </c>
      <c r="G164" s="2"/>
      <c r="H164" s="778"/>
    </row>
    <row r="165" spans="1:8" ht="14.4">
      <c r="A165" s="140" t="s">
        <v>363</v>
      </c>
      <c r="B165" s="45" t="s">
        <v>240</v>
      </c>
      <c r="C165" s="45"/>
      <c r="D165" s="47"/>
      <c r="E165" s="47"/>
      <c r="F165" s="48">
        <f>SUBTOTAL(9,F159:F164)</f>
        <v>920</v>
      </c>
      <c r="G165" s="50">
        <f>SUBTOTAL(9,G159:G164)</f>
        <v>0</v>
      </c>
      <c r="H165" s="51">
        <f>SUBTOTAL(9,H159:H164)</f>
        <v>0</v>
      </c>
    </row>
    <row r="166" spans="1:8" ht="15.75" customHeight="1" outlineLevel="1">
      <c r="A166" s="505" t="s">
        <v>363</v>
      </c>
      <c r="B166" s="360" t="s">
        <v>93</v>
      </c>
      <c r="C166" s="426" t="s">
        <v>71</v>
      </c>
      <c r="D166" s="44" t="s">
        <v>22</v>
      </c>
      <c r="E166" s="426" t="s">
        <v>288</v>
      </c>
      <c r="F166" s="428">
        <v>196</v>
      </c>
      <c r="G166" s="2"/>
      <c r="H166" s="778"/>
    </row>
    <row r="167" spans="1:8" ht="15.75" customHeight="1" outlineLevel="1">
      <c r="A167" s="505" t="s">
        <v>363</v>
      </c>
      <c r="B167" s="360" t="s">
        <v>93</v>
      </c>
      <c r="C167" s="426" t="s">
        <v>73</v>
      </c>
      <c r="D167" s="44" t="s">
        <v>34</v>
      </c>
      <c r="E167" s="426" t="s">
        <v>288</v>
      </c>
      <c r="F167" s="428">
        <v>32</v>
      </c>
      <c r="G167" s="2"/>
      <c r="H167" s="778"/>
    </row>
    <row r="168" spans="1:8" ht="15.75" customHeight="1" outlineLevel="1">
      <c r="A168" s="505" t="s">
        <v>363</v>
      </c>
      <c r="B168" s="360" t="s">
        <v>93</v>
      </c>
      <c r="C168" s="426" t="s">
        <v>74</v>
      </c>
      <c r="D168" s="44" t="s">
        <v>38</v>
      </c>
      <c r="E168" s="426" t="s">
        <v>47</v>
      </c>
      <c r="F168" s="428">
        <v>34</v>
      </c>
      <c r="G168" s="2"/>
      <c r="H168" s="778"/>
    </row>
    <row r="169" spans="1:8" ht="15.75" customHeight="1" outlineLevel="1">
      <c r="A169" s="505" t="s">
        <v>363</v>
      </c>
      <c r="B169" s="360" t="s">
        <v>93</v>
      </c>
      <c r="C169" s="426" t="s">
        <v>370</v>
      </c>
      <c r="D169" s="44" t="s">
        <v>34</v>
      </c>
      <c r="E169" s="426" t="s">
        <v>288</v>
      </c>
      <c r="F169" s="428">
        <v>541</v>
      </c>
      <c r="G169" s="2"/>
      <c r="H169" s="778"/>
    </row>
    <row r="170" spans="1:8" ht="15.75" customHeight="1" outlineLevel="1">
      <c r="A170" s="505" t="s">
        <v>363</v>
      </c>
      <c r="B170" s="360" t="s">
        <v>93</v>
      </c>
      <c r="C170" s="426" t="s">
        <v>373</v>
      </c>
      <c r="D170" s="44" t="s">
        <v>22</v>
      </c>
      <c r="E170" s="426" t="s">
        <v>109</v>
      </c>
      <c r="F170" s="428">
        <v>10</v>
      </c>
      <c r="G170" s="2"/>
      <c r="H170" s="778"/>
    </row>
    <row r="171" spans="1:8" s="52" customFormat="1" ht="15.75" customHeight="1">
      <c r="A171" s="505" t="s">
        <v>363</v>
      </c>
      <c r="B171" s="360" t="s">
        <v>93</v>
      </c>
      <c r="C171" s="426" t="s">
        <v>87</v>
      </c>
      <c r="D171" s="44" t="s">
        <v>37</v>
      </c>
      <c r="E171" s="426" t="s">
        <v>288</v>
      </c>
      <c r="F171" s="428">
        <v>32</v>
      </c>
      <c r="G171" s="2"/>
      <c r="H171" s="778"/>
    </row>
    <row r="172" spans="1:8" ht="14.4">
      <c r="A172" s="140" t="s">
        <v>363</v>
      </c>
      <c r="B172" s="45" t="s">
        <v>241</v>
      </c>
      <c r="C172" s="45"/>
      <c r="D172" s="47"/>
      <c r="E172" s="47"/>
      <c r="F172" s="48">
        <f>SUBTOTAL(9,F166:F171)</f>
        <v>845</v>
      </c>
      <c r="G172" s="50">
        <f>SUBTOTAL(9,G166:G171)</f>
        <v>0</v>
      </c>
      <c r="H172" s="51">
        <f>SUBTOTAL(9,H166:H171)</f>
        <v>0</v>
      </c>
    </row>
    <row r="173" spans="1:8" ht="15.6">
      <c r="A173" s="505" t="s">
        <v>363</v>
      </c>
      <c r="B173" s="54" t="s">
        <v>97</v>
      </c>
      <c r="C173" s="54"/>
      <c r="D173" s="44" t="s">
        <v>39</v>
      </c>
      <c r="E173" s="55"/>
      <c r="F173" s="55"/>
      <c r="G173" s="2"/>
      <c r="H173" s="778"/>
    </row>
    <row r="174" spans="1:8" ht="14.4">
      <c r="A174" s="140" t="s">
        <v>363</v>
      </c>
      <c r="B174" s="172" t="s">
        <v>98</v>
      </c>
      <c r="C174" s="45"/>
      <c r="D174" s="47"/>
      <c r="E174" s="47"/>
      <c r="F174" s="48"/>
      <c r="G174" s="50">
        <f>SUBTOTAL(9,G173:G173)</f>
        <v>0</v>
      </c>
      <c r="H174" s="51">
        <f>SUBTOTAL(9,H173:H173)</f>
        <v>0</v>
      </c>
    </row>
    <row r="175" spans="1:8" ht="15.6">
      <c r="A175" s="505" t="s">
        <v>363</v>
      </c>
      <c r="B175" s="54" t="s">
        <v>522</v>
      </c>
      <c r="C175" s="806" t="s">
        <v>95</v>
      </c>
      <c r="D175" s="44" t="s">
        <v>39</v>
      </c>
      <c r="E175" s="55"/>
      <c r="F175" s="55"/>
      <c r="G175" s="2"/>
      <c r="H175" s="778"/>
    </row>
    <row r="176" spans="1:8" ht="14.4">
      <c r="A176" s="140" t="s">
        <v>363</v>
      </c>
      <c r="B176" s="172"/>
      <c r="C176" s="45"/>
      <c r="D176" s="47"/>
      <c r="E176" s="47"/>
      <c r="F176" s="48"/>
      <c r="G176" s="50">
        <f>SUBTOTAL(9,G175:G175)</f>
        <v>0</v>
      </c>
      <c r="H176" s="51">
        <f>SUBTOTAL(9,H175:H175)</f>
        <v>0</v>
      </c>
    </row>
    <row r="177" spans="1:8" ht="34.950000000000003" customHeight="1">
      <c r="A177" s="506" t="s">
        <v>374</v>
      </c>
      <c r="B177" s="338" t="s">
        <v>102</v>
      </c>
      <c r="C177" s="338"/>
      <c r="D177" s="337"/>
      <c r="E177" s="337"/>
      <c r="F177" s="339">
        <f>SUBTOTAL(9,F126:F172)</f>
        <v>5217</v>
      </c>
      <c r="G177" s="57">
        <f>SUBTOTAL(9,G126:G176)</f>
        <v>0</v>
      </c>
      <c r="H177" s="336">
        <f>SUBTOTAL(9,H126:H176)</f>
        <v>0</v>
      </c>
    </row>
    <row r="179" spans="1:8" ht="14.4">
      <c r="A179" s="58" t="s">
        <v>46</v>
      </c>
      <c r="B179" s="58"/>
    </row>
    <row r="180" spans="1:8" ht="14.4">
      <c r="A180" s="58" t="s">
        <v>201</v>
      </c>
      <c r="B180" s="58"/>
    </row>
    <row r="181" spans="1:8" ht="14.4">
      <c r="A181" s="58" t="s">
        <v>70</v>
      </c>
      <c r="B181" s="58"/>
    </row>
    <row r="182" spans="1:8" ht="14.4">
      <c r="A182" s="58" t="s">
        <v>202</v>
      </c>
      <c r="B182" s="58"/>
    </row>
    <row r="183" spans="1:8" ht="14.4">
      <c r="A183" s="58" t="s">
        <v>65</v>
      </c>
      <c r="B183" s="58"/>
    </row>
    <row r="184" spans="1:8" ht="14.4">
      <c r="A184" s="58" t="s">
        <v>67</v>
      </c>
      <c r="B184" s="58"/>
    </row>
    <row r="185" spans="1:8" ht="14.4">
      <c r="A185" s="58" t="s">
        <v>203</v>
      </c>
      <c r="B185" s="58"/>
    </row>
    <row r="186" spans="1:8" ht="14.4">
      <c r="A186" s="58" t="s">
        <v>204</v>
      </c>
      <c r="B186" s="58"/>
    </row>
    <row r="187" spans="1:8" ht="14.4">
      <c r="A187" s="58" t="s">
        <v>205</v>
      </c>
      <c r="B187" s="58"/>
    </row>
    <row r="188" spans="1:8" ht="14.4">
      <c r="A188" s="58" t="s">
        <v>109</v>
      </c>
      <c r="B188" s="58"/>
    </row>
    <row r="189" spans="1:8" ht="14.4">
      <c r="A189" s="58" t="s">
        <v>206</v>
      </c>
      <c r="B189" s="58"/>
    </row>
    <row r="190" spans="1:8" ht="14.4">
      <c r="A190" s="58" t="s">
        <v>207</v>
      </c>
      <c r="B190" s="58"/>
    </row>
    <row r="191" spans="1:8" ht="14.4">
      <c r="A191" s="58" t="s">
        <v>44</v>
      </c>
      <c r="B191" s="58"/>
    </row>
    <row r="192" spans="1:8" ht="14.4">
      <c r="A192" s="58" t="s">
        <v>45</v>
      </c>
      <c r="B192" s="58"/>
    </row>
    <row r="193" spans="1:2" ht="14.4">
      <c r="A193" s="58" t="s">
        <v>208</v>
      </c>
      <c r="B193" s="58"/>
    </row>
    <row r="194" spans="1:2" ht="14.4">
      <c r="A194" s="58" t="s">
        <v>47</v>
      </c>
      <c r="B194" s="58"/>
    </row>
    <row r="195" spans="1:2" ht="14.4">
      <c r="A195" s="58" t="s">
        <v>209</v>
      </c>
      <c r="B195" s="58"/>
    </row>
    <row r="196" spans="1:2" ht="14.4">
      <c r="A196" s="58" t="s">
        <v>210</v>
      </c>
      <c r="B196" s="58"/>
    </row>
    <row r="197" spans="1:2" ht="14.4">
      <c r="A197" s="58" t="s">
        <v>211</v>
      </c>
      <c r="B197" s="58"/>
    </row>
    <row r="198" spans="1:2" ht="14.4">
      <c r="A198" s="58" t="s">
        <v>212</v>
      </c>
      <c r="B198" s="58"/>
    </row>
    <row r="199" spans="1:2" ht="14.4">
      <c r="A199" s="58" t="s">
        <v>213</v>
      </c>
      <c r="B199" s="58"/>
    </row>
    <row r="200" spans="1:2" ht="14.4">
      <c r="A200" s="58" t="s">
        <v>214</v>
      </c>
      <c r="B200" s="58"/>
    </row>
    <row r="201" spans="1:2" ht="14.4">
      <c r="A201" s="58" t="s">
        <v>215</v>
      </c>
      <c r="B201" s="58"/>
    </row>
    <row r="202" spans="1:2" ht="14.4">
      <c r="A202" s="58" t="s">
        <v>216</v>
      </c>
      <c r="B202" s="58"/>
    </row>
    <row r="203" spans="1:2" ht="14.4">
      <c r="A203" s="58" t="s">
        <v>217</v>
      </c>
      <c r="B203" s="58"/>
    </row>
    <row r="204" spans="1:2" ht="14.4">
      <c r="A204" s="58" t="s">
        <v>218</v>
      </c>
      <c r="B204" s="58"/>
    </row>
  </sheetData>
  <sheetProtection formatColumns="0" selectLockedCells="1" sort="0" autoFilter="0" pivotTables="0"/>
  <autoFilter ref="A4:H176" xr:uid="{00000000-0009-0000-0000-000002000000}"/>
  <mergeCells count="2">
    <mergeCell ref="A2:F2"/>
    <mergeCell ref="G2:H2"/>
  </mergeCells>
  <conditionalFormatting sqref="E159:E163 E95:E96 E98:E99 E126:E128 E135:E141 E147 E149 E151 E154:E157 E71:E73 E26:E31 E57:E61 E83:E84 E90:E91 E101 E33:E36">
    <cfRule type="containsBlanks" dxfId="531" priority="307">
      <formula>LEN(TRIM(E26))=0</formula>
    </cfRule>
  </conditionalFormatting>
  <conditionalFormatting sqref="E143:E145">
    <cfRule type="containsBlanks" dxfId="530" priority="300">
      <formula>LEN(TRIM(E143))=0</formula>
    </cfRule>
  </conditionalFormatting>
  <conditionalFormatting sqref="E5:E11 E13">
    <cfRule type="containsBlanks" dxfId="529" priority="62">
      <formula>LEN(TRIM(E5))=0</formula>
    </cfRule>
  </conditionalFormatting>
  <conditionalFormatting sqref="E38">
    <cfRule type="containsBlanks" dxfId="528" priority="54">
      <formula>LEN(TRIM(E38))=0</formula>
    </cfRule>
  </conditionalFormatting>
  <conditionalFormatting sqref="E55 E40:E46 E48:E53">
    <cfRule type="containsBlanks" dxfId="527" priority="56">
      <formula>LEN(TRIM(E40))=0</formula>
    </cfRule>
  </conditionalFormatting>
  <conditionalFormatting sqref="E103:E107">
    <cfRule type="containsBlanks" dxfId="526" priority="44">
      <formula>LEN(TRIM(E103))=0</formula>
    </cfRule>
  </conditionalFormatting>
  <conditionalFormatting sqref="F67">
    <cfRule type="containsBlanks" dxfId="525" priority="51">
      <formula>LEN(TRIM(F67))=0</formula>
    </cfRule>
  </conditionalFormatting>
  <conditionalFormatting sqref="E87:E88 E93">
    <cfRule type="containsBlanks" dxfId="524" priority="43">
      <formula>LEN(TRIM(E87))=0</formula>
    </cfRule>
  </conditionalFormatting>
  <conditionalFormatting sqref="E23:E24">
    <cfRule type="containsBlanks" dxfId="523" priority="50">
      <formula>LEN(TRIM(E23))=0</formula>
    </cfRule>
  </conditionalFormatting>
  <conditionalFormatting sqref="E130:E131">
    <cfRule type="containsBlanks" dxfId="522" priority="48">
      <formula>LEN(TRIM(E130))=0</formula>
    </cfRule>
  </conditionalFormatting>
  <conditionalFormatting sqref="E109:E113">
    <cfRule type="containsBlanks" dxfId="521" priority="37">
      <formula>LEN(TRIM(E109))=0</formula>
    </cfRule>
  </conditionalFormatting>
  <conditionalFormatting sqref="F123">
    <cfRule type="containsBlanks" dxfId="520" priority="41">
      <formula>LEN(TRIM(F123))=0</formula>
    </cfRule>
  </conditionalFormatting>
  <conditionalFormatting sqref="E85">
    <cfRule type="containsBlanks" dxfId="519" priority="39">
      <formula>LEN(TRIM(E85))=0</formula>
    </cfRule>
  </conditionalFormatting>
  <conditionalFormatting sqref="E75 E77:E82">
    <cfRule type="containsBlanks" dxfId="518" priority="40">
      <formula>LEN(TRIM(E75))=0</formula>
    </cfRule>
  </conditionalFormatting>
  <conditionalFormatting sqref="E115:E117">
    <cfRule type="containsBlanks" dxfId="517" priority="38">
      <formula>LEN(TRIM(E115))=0</formula>
    </cfRule>
  </conditionalFormatting>
  <conditionalFormatting sqref="E132:E133">
    <cfRule type="containsBlanks" dxfId="516" priority="36">
      <formula>LEN(TRIM(E132))=0</formula>
    </cfRule>
  </conditionalFormatting>
  <conditionalFormatting sqref="E166:E170">
    <cfRule type="containsBlanks" dxfId="515" priority="35">
      <formula>LEN(TRIM(E166))=0</formula>
    </cfRule>
  </conditionalFormatting>
  <conditionalFormatting sqref="E89">
    <cfRule type="containsBlanks" dxfId="514" priority="33">
      <formula>LEN(TRIM(E89))=0</formula>
    </cfRule>
  </conditionalFormatting>
  <conditionalFormatting sqref="E92">
    <cfRule type="containsBlanks" dxfId="513" priority="31">
      <formula>LEN(TRIM(E92))=0</formula>
    </cfRule>
  </conditionalFormatting>
  <conditionalFormatting sqref="E54">
    <cfRule type="containsBlanks" dxfId="512" priority="30">
      <formula>LEN(TRIM(E54))=0</formula>
    </cfRule>
  </conditionalFormatting>
  <conditionalFormatting sqref="E153">
    <cfRule type="containsBlanks" dxfId="511" priority="29">
      <formula>LEN(TRIM(E153))=0</formula>
    </cfRule>
  </conditionalFormatting>
  <conditionalFormatting sqref="E152">
    <cfRule type="containsBlanks" dxfId="510" priority="27">
      <formula>LEN(TRIM(E152))=0</formula>
    </cfRule>
  </conditionalFormatting>
  <conditionalFormatting sqref="E97">
    <cfRule type="containsBlanks" dxfId="509" priority="25">
      <formula>LEN(TRIM(E97))=0</formula>
    </cfRule>
  </conditionalFormatting>
  <conditionalFormatting sqref="E25">
    <cfRule type="containsBlanks" dxfId="508" priority="23">
      <formula>LEN(TRIM(E25))=0</formula>
    </cfRule>
  </conditionalFormatting>
  <conditionalFormatting sqref="E37">
    <cfRule type="containsBlanks" dxfId="507" priority="21">
      <formula>LEN(TRIM(E37))=0</formula>
    </cfRule>
  </conditionalFormatting>
  <conditionalFormatting sqref="E76">
    <cfRule type="containsBlanks" dxfId="506" priority="18">
      <formula>LEN(TRIM(E76))=0</formula>
    </cfRule>
  </conditionalFormatting>
  <conditionalFormatting sqref="E100">
    <cfRule type="containsBlanks" dxfId="505" priority="15">
      <formula>LEN(TRIM(E100))=0</formula>
    </cfRule>
  </conditionalFormatting>
  <conditionalFormatting sqref="E134">
    <cfRule type="containsBlanks" dxfId="504" priority="14">
      <formula>LEN(TRIM(E134))=0</formula>
    </cfRule>
  </conditionalFormatting>
  <conditionalFormatting sqref="E148">
    <cfRule type="containsBlanks" dxfId="503" priority="12">
      <formula>LEN(TRIM(E148))=0</formula>
    </cfRule>
  </conditionalFormatting>
  <conditionalFormatting sqref="E12">
    <cfRule type="containsBlanks" dxfId="502" priority="10">
      <formula>LEN(TRIM(E12))=0</formula>
    </cfRule>
  </conditionalFormatting>
  <conditionalFormatting sqref="E70">
    <cfRule type="containsBlanks" dxfId="1" priority="2">
      <formula>LEN(TRIM(E70))=0</formula>
    </cfRule>
  </conditionalFormatting>
  <conditionalFormatting sqref="E20:E21">
    <cfRule type="containsBlanks" dxfId="0" priority="1">
      <formula>LEN(TRIM(E20))=0</formula>
    </cfRule>
  </conditionalFormatting>
  <dataValidations count="1">
    <dataValidation type="list" allowBlank="1" showInputMessage="1" showErrorMessage="1" sqref="D126:D128 D52:D55 D159:D164 D151:D157 D143:D149 D130:D141 D109:D113 D103:D107 D95:D101 D87:D93 D71:D73 D57:D61 D40:D46 D48:D50 D5:D13 D23:D31 D33:D36 D38 D166:D171 D20:D21 D115:D117 D67 D123 D17 D75:D85" xr:uid="{BE0239D8-60B3-4ABC-8B01-AF77D3712E3E}">
      <formula1>$B$35:$B$50</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788BE12-90F4-447F-8E7B-A9CC1CF31B70}">
          <x14:formula1>
            <xm:f>Instructions!$B$39:$B$59</xm:f>
          </x14:formula1>
          <xm:sqref>D15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84BEE-2FF0-4E12-86E1-067E7A161D88}">
  <sheetPr>
    <tabColor theme="2"/>
  </sheetPr>
  <dimension ref="A1:H66"/>
  <sheetViews>
    <sheetView showGridLines="0" tabSelected="1" view="pageBreakPreview" topLeftCell="D1" zoomScale="60" zoomScaleNormal="100" workbookViewId="0">
      <selection activeCell="F40" sqref="F40"/>
    </sheetView>
  </sheetViews>
  <sheetFormatPr baseColWidth="10" defaultColWidth="11.44140625" defaultRowHeight="14.4"/>
  <cols>
    <col min="1" max="1" width="43.33203125" style="30" customWidth="1"/>
    <col min="2" max="2" width="54.88671875" style="30" customWidth="1"/>
    <col min="3" max="3" width="110.77734375" style="34" customWidth="1"/>
    <col min="4" max="4" width="51.88671875" style="31" customWidth="1"/>
    <col min="5" max="5" width="50.44140625" style="31" customWidth="1"/>
    <col min="6" max="6" width="39.88671875" style="31" customWidth="1"/>
    <col min="7" max="7" width="49.6640625" style="34" customWidth="1"/>
    <col min="8" max="8" width="49.6640625" style="35" customWidth="1"/>
  </cols>
  <sheetData>
    <row r="1" spans="1:8" ht="126" customHeight="1">
      <c r="G1" s="33"/>
    </row>
    <row r="2" spans="1:8" ht="33" customHeight="1">
      <c r="A2" s="815" t="s">
        <v>53</v>
      </c>
      <c r="B2" s="815"/>
      <c r="C2" s="815"/>
      <c r="D2" s="815"/>
      <c r="E2" s="815"/>
      <c r="F2" s="815"/>
      <c r="G2" s="814" t="str">
        <f>Instructions!C2</f>
        <v>XXXXXX</v>
      </c>
      <c r="H2" s="814"/>
    </row>
    <row r="4" spans="1:8" ht="82.35" customHeight="1">
      <c r="A4" s="37" t="s">
        <v>219</v>
      </c>
      <c r="B4" s="37" t="s">
        <v>55</v>
      </c>
      <c r="C4" s="37" t="s">
        <v>56</v>
      </c>
      <c r="D4" s="39" t="s">
        <v>57</v>
      </c>
      <c r="E4" s="37" t="s">
        <v>58</v>
      </c>
      <c r="F4" s="38" t="s">
        <v>59</v>
      </c>
      <c r="G4" s="37" t="s">
        <v>60</v>
      </c>
      <c r="H4" s="40" t="s">
        <v>61</v>
      </c>
    </row>
    <row r="5" spans="1:8" ht="18">
      <c r="A5" s="745" t="s">
        <v>375</v>
      </c>
      <c r="B5" s="741" t="s">
        <v>69</v>
      </c>
      <c r="C5" s="742" t="s">
        <v>21</v>
      </c>
      <c r="D5" s="44" t="s">
        <v>21</v>
      </c>
      <c r="E5" s="798" t="s">
        <v>376</v>
      </c>
      <c r="F5" s="743">
        <v>18.43</v>
      </c>
      <c r="G5" s="2"/>
      <c r="H5" s="778"/>
    </row>
    <row r="6" spans="1:8" ht="18">
      <c r="A6" s="745" t="s">
        <v>375</v>
      </c>
      <c r="B6" s="741" t="s">
        <v>69</v>
      </c>
      <c r="C6" s="742" t="s">
        <v>377</v>
      </c>
      <c r="D6" s="44" t="s">
        <v>21</v>
      </c>
      <c r="E6" s="798" t="s">
        <v>376</v>
      </c>
      <c r="F6" s="743">
        <v>88.19</v>
      </c>
      <c r="G6" s="2"/>
      <c r="H6" s="778"/>
    </row>
    <row r="7" spans="1:8" ht="18">
      <c r="A7" s="745" t="s">
        <v>375</v>
      </c>
      <c r="B7" s="741" t="s">
        <v>69</v>
      </c>
      <c r="C7" s="741" t="s">
        <v>72</v>
      </c>
      <c r="D7" s="44" t="s">
        <v>22</v>
      </c>
      <c r="E7" s="798" t="s">
        <v>376</v>
      </c>
      <c r="F7" s="744">
        <v>109.09</v>
      </c>
      <c r="G7" s="2"/>
      <c r="H7" s="778"/>
    </row>
    <row r="8" spans="1:8" ht="18">
      <c r="A8" s="745" t="s">
        <v>375</v>
      </c>
      <c r="B8" s="741" t="s">
        <v>69</v>
      </c>
      <c r="C8" s="741" t="s">
        <v>75</v>
      </c>
      <c r="D8" s="44" t="s">
        <v>38</v>
      </c>
      <c r="E8" s="798" t="s">
        <v>376</v>
      </c>
      <c r="F8" s="744">
        <v>42.12</v>
      </c>
      <c r="G8" s="2"/>
      <c r="H8" s="778"/>
    </row>
    <row r="9" spans="1:8" ht="18">
      <c r="A9" s="745" t="s">
        <v>375</v>
      </c>
      <c r="B9" s="741" t="s">
        <v>69</v>
      </c>
      <c r="C9" s="741" t="s">
        <v>91</v>
      </c>
      <c r="D9" s="44" t="s">
        <v>26</v>
      </c>
      <c r="E9" s="798" t="s">
        <v>376</v>
      </c>
      <c r="F9" s="744">
        <v>459.7</v>
      </c>
      <c r="G9" s="2"/>
      <c r="H9" s="778"/>
    </row>
    <row r="10" spans="1:8" ht="18">
      <c r="A10" s="745" t="s">
        <v>375</v>
      </c>
      <c r="B10" s="741" t="s">
        <v>69</v>
      </c>
      <c r="C10" s="741" t="s">
        <v>378</v>
      </c>
      <c r="D10" s="44" t="s">
        <v>26</v>
      </c>
      <c r="E10" s="798" t="s">
        <v>376</v>
      </c>
      <c r="F10" s="744">
        <v>12.35</v>
      </c>
      <c r="G10" s="2"/>
      <c r="H10" s="778"/>
    </row>
    <row r="11" spans="1:8" ht="18">
      <c r="A11" s="745" t="s">
        <v>375</v>
      </c>
      <c r="B11" s="741" t="s">
        <v>69</v>
      </c>
      <c r="C11" s="741" t="s">
        <v>379</v>
      </c>
      <c r="D11" s="44" t="s">
        <v>26</v>
      </c>
      <c r="E11" s="798" t="s">
        <v>376</v>
      </c>
      <c r="F11" s="744">
        <v>97.15</v>
      </c>
      <c r="G11" s="2"/>
      <c r="H11" s="778"/>
    </row>
    <row r="12" spans="1:8" ht="18">
      <c r="A12" s="745" t="s">
        <v>375</v>
      </c>
      <c r="B12" s="741" t="s">
        <v>69</v>
      </c>
      <c r="C12" s="741" t="s">
        <v>78</v>
      </c>
      <c r="D12" s="44" t="s">
        <v>35</v>
      </c>
      <c r="E12" s="798" t="s">
        <v>376</v>
      </c>
      <c r="F12" s="744">
        <v>16.54</v>
      </c>
      <c r="G12" s="2"/>
      <c r="H12" s="778"/>
    </row>
    <row r="13" spans="1:8" ht="18">
      <c r="A13" s="745" t="s">
        <v>375</v>
      </c>
      <c r="B13" s="741" t="s">
        <v>69</v>
      </c>
      <c r="C13" s="803" t="s">
        <v>380</v>
      </c>
      <c r="D13" s="44" t="s">
        <v>25</v>
      </c>
      <c r="E13" s="798" t="s">
        <v>376</v>
      </c>
      <c r="F13" s="744">
        <v>3</v>
      </c>
      <c r="G13" s="2"/>
      <c r="H13" s="778"/>
    </row>
    <row r="14" spans="1:8">
      <c r="A14" s="140" t="s">
        <v>375</v>
      </c>
      <c r="B14" s="45" t="s">
        <v>224</v>
      </c>
      <c r="C14" s="45"/>
      <c r="D14" s="47"/>
      <c r="E14" s="47"/>
      <c r="F14" s="48">
        <f>SUBTOTAL(9,F5:F13)</f>
        <v>846.56999999999994</v>
      </c>
      <c r="G14" s="50">
        <f>SUBTOTAL(9,G5:G13)</f>
        <v>0</v>
      </c>
      <c r="H14" s="51">
        <f>SUBTOTAL(9,H5:H13)</f>
        <v>0</v>
      </c>
    </row>
    <row r="15" spans="1:8" ht="18">
      <c r="A15" s="745" t="s">
        <v>375</v>
      </c>
      <c r="B15" s="741" t="s">
        <v>83</v>
      </c>
      <c r="C15" s="741" t="s">
        <v>381</v>
      </c>
      <c r="D15" s="44" t="s">
        <v>21</v>
      </c>
      <c r="E15" s="798" t="s">
        <v>376</v>
      </c>
      <c r="F15" s="744">
        <v>80.430000000000007</v>
      </c>
      <c r="G15" s="2"/>
      <c r="H15" s="778"/>
    </row>
    <row r="16" spans="1:8" ht="18">
      <c r="A16" s="745" t="s">
        <v>375</v>
      </c>
      <c r="B16" s="741" t="s">
        <v>83</v>
      </c>
      <c r="C16" s="741" t="s">
        <v>72</v>
      </c>
      <c r="D16" s="44" t="s">
        <v>22</v>
      </c>
      <c r="E16" s="798" t="s">
        <v>376</v>
      </c>
      <c r="F16" s="744">
        <v>76.81</v>
      </c>
      <c r="G16" s="2"/>
      <c r="H16" s="778"/>
    </row>
    <row r="17" spans="1:8" ht="18">
      <c r="A17" s="745" t="s">
        <v>375</v>
      </c>
      <c r="B17" s="741" t="s">
        <v>83</v>
      </c>
      <c r="C17" s="741" t="s">
        <v>176</v>
      </c>
      <c r="D17" s="44" t="s">
        <v>38</v>
      </c>
      <c r="E17" s="798" t="s">
        <v>376</v>
      </c>
      <c r="F17" s="744">
        <v>42.12</v>
      </c>
      <c r="G17" s="2"/>
      <c r="H17" s="778"/>
    </row>
    <row r="18" spans="1:8" ht="18">
      <c r="A18" s="745" t="s">
        <v>375</v>
      </c>
      <c r="B18" s="741" t="s">
        <v>83</v>
      </c>
      <c r="C18" s="741" t="s">
        <v>91</v>
      </c>
      <c r="D18" s="44" t="s">
        <v>26</v>
      </c>
      <c r="E18" s="798" t="s">
        <v>376</v>
      </c>
      <c r="F18" s="744">
        <v>628.49</v>
      </c>
      <c r="G18" s="2"/>
      <c r="H18" s="778"/>
    </row>
    <row r="19" spans="1:8" ht="18">
      <c r="A19" s="745" t="s">
        <v>375</v>
      </c>
      <c r="B19" s="741" t="s">
        <v>83</v>
      </c>
      <c r="C19" s="741" t="s">
        <v>378</v>
      </c>
      <c r="D19" s="44" t="s">
        <v>26</v>
      </c>
      <c r="E19" s="798" t="s">
        <v>376</v>
      </c>
      <c r="F19" s="744">
        <v>10.17</v>
      </c>
      <c r="G19" s="2"/>
      <c r="H19" s="778"/>
    </row>
    <row r="20" spans="1:8" ht="18">
      <c r="A20" s="745" t="s">
        <v>375</v>
      </c>
      <c r="B20" s="741" t="s">
        <v>83</v>
      </c>
      <c r="C20" s="741" t="s">
        <v>78</v>
      </c>
      <c r="D20" s="44" t="s">
        <v>35</v>
      </c>
      <c r="E20" s="798" t="s">
        <v>376</v>
      </c>
      <c r="F20" s="744">
        <v>5.13</v>
      </c>
      <c r="G20" s="2"/>
      <c r="H20" s="778"/>
    </row>
    <row r="21" spans="1:8">
      <c r="A21" s="140" t="s">
        <v>375</v>
      </c>
      <c r="B21" s="45" t="s">
        <v>268</v>
      </c>
      <c r="C21" s="45"/>
      <c r="D21" s="47"/>
      <c r="E21" s="47"/>
      <c r="F21" s="48">
        <f>SUBTOTAL(9,F15:F20)</f>
        <v>843.15</v>
      </c>
      <c r="G21" s="50">
        <f>SUBTOTAL(9,G15:G20)</f>
        <v>0</v>
      </c>
      <c r="H21" s="51">
        <f>SUBTOTAL(9,H15:H20)</f>
        <v>0</v>
      </c>
    </row>
    <row r="22" spans="1:8" ht="18">
      <c r="A22" s="745" t="s">
        <v>375</v>
      </c>
      <c r="B22" s="741" t="s">
        <v>85</v>
      </c>
      <c r="C22" s="741" t="s">
        <v>381</v>
      </c>
      <c r="D22" s="44" t="s">
        <v>21</v>
      </c>
      <c r="E22" s="798" t="s">
        <v>376</v>
      </c>
      <c r="F22" s="744">
        <v>51.57</v>
      </c>
      <c r="G22" s="2"/>
      <c r="H22" s="778"/>
    </row>
    <row r="23" spans="1:8" ht="18">
      <c r="A23" s="745" t="s">
        <v>375</v>
      </c>
      <c r="B23" s="741" t="s">
        <v>85</v>
      </c>
      <c r="C23" s="741" t="s">
        <v>71</v>
      </c>
      <c r="D23" s="44" t="s">
        <v>22</v>
      </c>
      <c r="E23" s="798" t="s">
        <v>376</v>
      </c>
      <c r="F23" s="744">
        <v>45.84</v>
      </c>
      <c r="G23" s="2"/>
      <c r="H23" s="778"/>
    </row>
    <row r="24" spans="1:8" ht="18">
      <c r="A24" s="745" t="s">
        <v>375</v>
      </c>
      <c r="B24" s="741" t="s">
        <v>85</v>
      </c>
      <c r="C24" s="741" t="s">
        <v>73</v>
      </c>
      <c r="D24" s="44" t="s">
        <v>34</v>
      </c>
      <c r="E24" s="798" t="s">
        <v>376</v>
      </c>
      <c r="F24" s="744">
        <v>234.24</v>
      </c>
      <c r="G24" s="2"/>
      <c r="H24" s="778"/>
    </row>
    <row r="25" spans="1:8" ht="18">
      <c r="A25" s="745" t="s">
        <v>375</v>
      </c>
      <c r="B25" s="741" t="s">
        <v>85</v>
      </c>
      <c r="C25" s="741" t="s">
        <v>74</v>
      </c>
      <c r="D25" s="44" t="s">
        <v>38</v>
      </c>
      <c r="E25" s="798" t="s">
        <v>376</v>
      </c>
      <c r="F25" s="744">
        <v>38.58</v>
      </c>
      <c r="G25" s="2"/>
      <c r="H25" s="778"/>
    </row>
    <row r="26" spans="1:8" ht="18">
      <c r="A26" s="745" t="s">
        <v>375</v>
      </c>
      <c r="B26" s="741" t="s">
        <v>85</v>
      </c>
      <c r="C26" s="741" t="s">
        <v>86</v>
      </c>
      <c r="D26" s="44" t="s">
        <v>33</v>
      </c>
      <c r="E26" s="798" t="s">
        <v>376</v>
      </c>
      <c r="F26" s="744">
        <v>77.42</v>
      </c>
      <c r="G26" s="2"/>
      <c r="H26" s="778"/>
    </row>
    <row r="27" spans="1:8" ht="18">
      <c r="A27" s="745" t="s">
        <v>375</v>
      </c>
      <c r="B27" s="741" t="s">
        <v>85</v>
      </c>
      <c r="C27" s="741" t="s">
        <v>382</v>
      </c>
      <c r="D27" s="44" t="s">
        <v>35</v>
      </c>
      <c r="E27" s="798" t="s">
        <v>376</v>
      </c>
      <c r="F27" s="744">
        <v>14.62</v>
      </c>
      <c r="G27" s="2"/>
      <c r="H27" s="778"/>
    </row>
    <row r="28" spans="1:8" ht="18">
      <c r="A28" s="745" t="s">
        <v>375</v>
      </c>
      <c r="B28" s="741" t="s">
        <v>85</v>
      </c>
      <c r="C28" s="741" t="s">
        <v>78</v>
      </c>
      <c r="D28" s="44" t="s">
        <v>35</v>
      </c>
      <c r="E28" s="798" t="s">
        <v>376</v>
      </c>
      <c r="F28" s="744">
        <v>5.67</v>
      </c>
      <c r="G28" s="2"/>
      <c r="H28" s="778"/>
    </row>
    <row r="29" spans="1:8" ht="18">
      <c r="A29" s="745" t="s">
        <v>375</v>
      </c>
      <c r="B29" s="741" t="s">
        <v>85</v>
      </c>
      <c r="C29" s="741" t="s">
        <v>87</v>
      </c>
      <c r="D29" s="44" t="s">
        <v>37</v>
      </c>
      <c r="E29" s="798" t="s">
        <v>376</v>
      </c>
      <c r="F29" s="744">
        <v>26.94</v>
      </c>
      <c r="G29" s="2"/>
      <c r="H29" s="778"/>
    </row>
    <row r="30" spans="1:8">
      <c r="A30" s="140" t="s">
        <v>375</v>
      </c>
      <c r="B30" s="45" t="s">
        <v>273</v>
      </c>
      <c r="C30" s="45"/>
      <c r="D30" s="47"/>
      <c r="E30" s="47"/>
      <c r="F30" s="48">
        <f>SUBTOTAL(9,F22:F29)</f>
        <v>494.88</v>
      </c>
      <c r="G30" s="50">
        <f>SUBTOTAL(9,G22:G29)</f>
        <v>0</v>
      </c>
      <c r="H30" s="51">
        <f>SUBTOTAL(9,H22:H29)</f>
        <v>0</v>
      </c>
    </row>
    <row r="31" spans="1:8" ht="18">
      <c r="A31" s="745" t="s">
        <v>375</v>
      </c>
      <c r="B31" s="54" t="s">
        <v>24</v>
      </c>
      <c r="C31" s="741" t="s">
        <v>24</v>
      </c>
      <c r="D31" s="44" t="s">
        <v>24</v>
      </c>
      <c r="E31" s="798" t="s">
        <v>383</v>
      </c>
      <c r="F31" s="744">
        <v>73.319999999999993</v>
      </c>
      <c r="G31" s="2"/>
      <c r="H31" s="778"/>
    </row>
    <row r="32" spans="1:8">
      <c r="A32" s="140" t="s">
        <v>375</v>
      </c>
      <c r="B32" s="172" t="s">
        <v>384</v>
      </c>
      <c r="C32" s="45"/>
      <c r="D32" s="47"/>
      <c r="E32" s="47"/>
      <c r="F32" s="48"/>
      <c r="G32" s="50">
        <f>SUBTOTAL(9,G31:G31)</f>
        <v>0</v>
      </c>
      <c r="H32" s="51">
        <f>SUBTOTAL(9,H31:H31)</f>
        <v>0</v>
      </c>
    </row>
    <row r="33" spans="1:8" ht="18">
      <c r="A33" s="745" t="s">
        <v>375</v>
      </c>
      <c r="B33" s="54" t="s">
        <v>522</v>
      </c>
      <c r="C33" s="806" t="s">
        <v>95</v>
      </c>
      <c r="D33" s="44" t="s">
        <v>39</v>
      </c>
      <c r="E33" s="55"/>
      <c r="F33" s="55"/>
      <c r="G33" s="2"/>
      <c r="H33" s="778"/>
    </row>
    <row r="34" spans="1:8">
      <c r="A34" s="140" t="s">
        <v>375</v>
      </c>
      <c r="B34" s="172" t="s">
        <v>385</v>
      </c>
      <c r="C34" s="45"/>
      <c r="D34" s="47"/>
      <c r="E34" s="47"/>
      <c r="F34" s="48"/>
      <c r="G34" s="50">
        <f>SUBTOTAL(9,G33:G33)</f>
        <v>0</v>
      </c>
      <c r="H34" s="51">
        <f>SUBTOTAL(9,H33:H33)</f>
        <v>0</v>
      </c>
    </row>
    <row r="35" spans="1:8" ht="18">
      <c r="A35" s="745" t="s">
        <v>375</v>
      </c>
      <c r="B35" s="54" t="s">
        <v>97</v>
      </c>
      <c r="C35" s="44"/>
      <c r="D35" s="44" t="s">
        <v>39</v>
      </c>
      <c r="E35" s="55"/>
      <c r="F35" s="55"/>
      <c r="G35" s="2"/>
      <c r="H35" s="778"/>
    </row>
    <row r="36" spans="1:8">
      <c r="A36" s="140" t="s">
        <v>375</v>
      </c>
      <c r="B36" s="172" t="s">
        <v>98</v>
      </c>
      <c r="C36" s="45"/>
      <c r="D36" s="47"/>
      <c r="E36" s="47"/>
      <c r="F36" s="48"/>
      <c r="G36" s="50">
        <f>SUBTOTAL(9,G35:G35)</f>
        <v>0</v>
      </c>
      <c r="H36" s="51">
        <f>SUBTOTAL(9,H35:H35)</f>
        <v>0</v>
      </c>
    </row>
    <row r="37" spans="1:8" ht="18">
      <c r="A37" s="745" t="s">
        <v>375</v>
      </c>
      <c r="B37" s="54" t="s">
        <v>99</v>
      </c>
      <c r="C37" s="44"/>
      <c r="D37" s="44" t="s">
        <v>22</v>
      </c>
      <c r="E37" s="55"/>
      <c r="F37" s="56">
        <v>3</v>
      </c>
      <c r="G37" s="2"/>
      <c r="H37" s="778"/>
    </row>
    <row r="38" spans="1:8">
      <c r="A38" s="140" t="s">
        <v>375</v>
      </c>
      <c r="B38" s="172" t="s">
        <v>100</v>
      </c>
      <c r="C38" s="45"/>
      <c r="D38" s="47"/>
      <c r="E38" s="47"/>
      <c r="F38" s="48"/>
      <c r="G38" s="50">
        <f>SUBTOTAL(9,G37:G37)</f>
        <v>0</v>
      </c>
      <c r="H38" s="51">
        <f>SUBTOTAL(9,H37:H37)</f>
        <v>0</v>
      </c>
    </row>
    <row r="39" spans="1:8" ht="39" customHeight="1">
      <c r="A39" s="745" t="s">
        <v>375</v>
      </c>
      <c r="B39" s="746" t="s">
        <v>102</v>
      </c>
      <c r="C39" s="746"/>
      <c r="D39" s="745"/>
      <c r="E39" s="747"/>
      <c r="F39" s="748">
        <f>SUBTOTAL(9,F5:F31)</f>
        <v>2257.92</v>
      </c>
      <c r="G39" s="57">
        <f>SUBTOTAL(9,G5:G38)</f>
        <v>0</v>
      </c>
      <c r="H39" s="749">
        <f>SUBTOTAL(9,H5:H38)</f>
        <v>0</v>
      </c>
    </row>
    <row r="41" spans="1:8">
      <c r="A41" s="58"/>
      <c r="B41" s="58" t="s">
        <v>46</v>
      </c>
      <c r="C41" s="298"/>
    </row>
    <row r="42" spans="1:8">
      <c r="A42" s="58"/>
      <c r="B42" s="58" t="s">
        <v>201</v>
      </c>
      <c r="C42" s="298"/>
    </row>
    <row r="43" spans="1:8">
      <c r="A43" s="58"/>
      <c r="B43" s="58" t="s">
        <v>70</v>
      </c>
      <c r="C43" s="298"/>
    </row>
    <row r="44" spans="1:8">
      <c r="A44" s="58"/>
      <c r="B44" s="58" t="s">
        <v>202</v>
      </c>
      <c r="C44" s="298"/>
    </row>
    <row r="45" spans="1:8">
      <c r="A45" s="58"/>
      <c r="B45" s="58" t="s">
        <v>65</v>
      </c>
      <c r="C45" s="298"/>
    </row>
    <row r="46" spans="1:8">
      <c r="A46" s="58"/>
      <c r="B46" s="58" t="s">
        <v>67</v>
      </c>
      <c r="C46" s="298"/>
    </row>
    <row r="47" spans="1:8">
      <c r="A47" s="58"/>
      <c r="B47" s="58" t="s">
        <v>203</v>
      </c>
      <c r="C47" s="298"/>
    </row>
    <row r="48" spans="1:8">
      <c r="A48" s="58"/>
      <c r="B48" s="58" t="s">
        <v>204</v>
      </c>
      <c r="C48" s="298"/>
    </row>
    <row r="49" spans="1:3">
      <c r="A49" s="58"/>
      <c r="B49" s="58" t="s">
        <v>205</v>
      </c>
      <c r="C49" s="298"/>
    </row>
    <row r="50" spans="1:3">
      <c r="A50" s="58"/>
      <c r="B50" s="58" t="s">
        <v>109</v>
      </c>
      <c r="C50" s="298"/>
    </row>
    <row r="51" spans="1:3">
      <c r="A51" s="58"/>
      <c r="B51" s="58" t="s">
        <v>206</v>
      </c>
      <c r="C51" s="298"/>
    </row>
    <row r="52" spans="1:3">
      <c r="A52" s="58"/>
      <c r="B52" s="58" t="s">
        <v>207</v>
      </c>
      <c r="C52" s="298"/>
    </row>
    <row r="53" spans="1:3">
      <c r="A53" s="58"/>
      <c r="B53" s="58" t="s">
        <v>44</v>
      </c>
      <c r="C53" s="298"/>
    </row>
    <row r="54" spans="1:3">
      <c r="A54" s="58"/>
      <c r="B54" s="58" t="s">
        <v>45</v>
      </c>
      <c r="C54" s="298"/>
    </row>
    <row r="55" spans="1:3">
      <c r="A55" s="58"/>
      <c r="B55" s="58" t="s">
        <v>208</v>
      </c>
      <c r="C55" s="298"/>
    </row>
    <row r="56" spans="1:3">
      <c r="A56" s="58"/>
      <c r="B56" s="58" t="s">
        <v>47</v>
      </c>
      <c r="C56" s="298"/>
    </row>
    <row r="57" spans="1:3">
      <c r="A57" s="58"/>
      <c r="B57" s="58" t="s">
        <v>209</v>
      </c>
      <c r="C57" s="298"/>
    </row>
    <row r="58" spans="1:3">
      <c r="A58" s="58"/>
      <c r="B58" s="58" t="s">
        <v>210</v>
      </c>
      <c r="C58" s="298"/>
    </row>
    <row r="59" spans="1:3">
      <c r="A59" s="58"/>
      <c r="B59" s="58" t="s">
        <v>211</v>
      </c>
      <c r="C59" s="298"/>
    </row>
    <row r="60" spans="1:3">
      <c r="A60" s="58"/>
      <c r="B60" s="58" t="s">
        <v>212</v>
      </c>
      <c r="C60" s="298"/>
    </row>
    <row r="61" spans="1:3">
      <c r="A61" s="58"/>
      <c r="B61" s="58" t="s">
        <v>213</v>
      </c>
      <c r="C61" s="298"/>
    </row>
    <row r="62" spans="1:3">
      <c r="A62" s="58"/>
      <c r="B62" s="58" t="s">
        <v>214</v>
      </c>
      <c r="C62" s="298"/>
    </row>
    <row r="63" spans="1:3">
      <c r="A63" s="58"/>
      <c r="B63" s="58" t="s">
        <v>215</v>
      </c>
      <c r="C63" s="298"/>
    </row>
    <row r="64" spans="1:3">
      <c r="A64" s="58"/>
      <c r="B64" s="58" t="s">
        <v>216</v>
      </c>
      <c r="C64" s="298"/>
    </row>
    <row r="65" spans="1:3">
      <c r="A65" s="58"/>
      <c r="B65" s="58" t="s">
        <v>217</v>
      </c>
      <c r="C65" s="298"/>
    </row>
    <row r="66" spans="1:3">
      <c r="A66" s="58"/>
      <c r="B66" s="58" t="s">
        <v>218</v>
      </c>
      <c r="C66" s="298"/>
    </row>
  </sheetData>
  <mergeCells count="2">
    <mergeCell ref="A2:F2"/>
    <mergeCell ref="G2:H2"/>
  </mergeCells>
  <conditionalFormatting sqref="E22:E29 E5:E13">
    <cfRule type="notContainsBlanks" dxfId="500" priority="7">
      <formula>LEN(TRIM(E5))&gt;0</formula>
    </cfRule>
  </conditionalFormatting>
  <conditionalFormatting sqref="E15:E20">
    <cfRule type="notContainsBlanks" dxfId="499" priority="4">
      <formula>LEN(TRIM(E15))&gt;0</formula>
    </cfRule>
  </conditionalFormatting>
  <conditionalFormatting sqref="E31">
    <cfRule type="notContainsBlanks" dxfId="498" priority="1">
      <formula>LEN(TRIM(E31))&gt;0</formula>
    </cfRule>
  </conditionalFormatting>
  <dataValidations count="1">
    <dataValidation type="list" allowBlank="1" showInputMessage="1" showErrorMessage="1" sqref="D37 D22:D29 D15:D20" xr:uid="{3685D1AE-D587-4EC4-8E15-AAD708C3D2C3}">
      <formula1>$B$39:$B$59</formula1>
    </dataValidation>
  </dataValidations>
  <pageMargins left="0.7" right="0.7" top="0.75" bottom="0.75" header="0.3" footer="0.3"/>
  <pageSetup paperSize="9" scale="18"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62E6691D-6B30-42CB-A935-42E1A19212D6}">
          <x14:formula1>
            <xm:f>Instructions!$B$39:$B$59</xm:f>
          </x14:formula1>
          <xm:sqref>D31 D5:D13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2"/>
  </sheetPr>
  <dimension ref="A1:H150"/>
  <sheetViews>
    <sheetView showGridLines="0" view="pageBreakPreview" topLeftCell="A107" zoomScale="70" zoomScaleNormal="61" zoomScaleSheetLayoutView="70" workbookViewId="0">
      <selection activeCell="C15" sqref="C15"/>
    </sheetView>
  </sheetViews>
  <sheetFormatPr baseColWidth="10" defaultColWidth="11.44140625" defaultRowHeight="14.4"/>
  <cols>
    <col min="1" max="1" width="35.6640625" style="62" customWidth="1"/>
    <col min="2" max="2" width="38.109375" style="62" customWidth="1"/>
    <col min="3" max="3" width="49.6640625" style="62" customWidth="1"/>
    <col min="4" max="4" width="49.6640625" style="72" customWidth="1"/>
    <col min="5" max="16384" width="11.44140625" style="62"/>
  </cols>
  <sheetData>
    <row r="1" spans="1:8" ht="126.75" customHeight="1">
      <c r="A1" s="59"/>
      <c r="B1" s="59"/>
      <c r="C1" s="59"/>
      <c r="D1" s="61"/>
      <c r="E1" s="61"/>
      <c r="F1" s="61"/>
      <c r="G1" s="61"/>
      <c r="H1" s="61"/>
    </row>
    <row r="2" spans="1:8" ht="44.1" customHeight="1">
      <c r="A2" s="830" t="s">
        <v>386</v>
      </c>
      <c r="B2" s="830"/>
      <c r="C2" s="830"/>
      <c r="D2" s="777"/>
      <c r="E2" s="60"/>
      <c r="F2" s="60"/>
      <c r="G2" s="60"/>
      <c r="H2" s="60"/>
    </row>
    <row r="4" spans="1:8" s="66" customFormat="1" ht="29.1" customHeight="1">
      <c r="A4" s="63" t="s">
        <v>387</v>
      </c>
      <c r="B4" s="64"/>
      <c r="C4" s="64"/>
      <c r="D4" s="65"/>
      <c r="E4" s="64"/>
      <c r="F4" s="64"/>
      <c r="G4" s="64"/>
      <c r="H4" s="64"/>
    </row>
    <row r="5" spans="1:8" s="66" customFormat="1" ht="29.1" customHeight="1">
      <c r="A5" s="831" t="s">
        <v>388</v>
      </c>
      <c r="B5" s="831"/>
      <c r="C5" s="831"/>
      <c r="D5" s="831"/>
      <c r="E5" s="64"/>
      <c r="F5" s="64"/>
      <c r="G5" s="64"/>
      <c r="H5" s="64"/>
    </row>
    <row r="6" spans="1:8" ht="29.1" customHeight="1">
      <c r="A6" s="67"/>
      <c r="B6" s="68"/>
      <c r="C6" s="68"/>
      <c r="D6" s="61"/>
      <c r="E6" s="60"/>
      <c r="F6" s="60"/>
      <c r="G6" s="60"/>
      <c r="H6" s="60"/>
    </row>
    <row r="7" spans="1:8" ht="58.95" customHeight="1">
      <c r="A7" s="776" t="s">
        <v>389</v>
      </c>
      <c r="B7" s="776" t="s">
        <v>390</v>
      </c>
      <c r="C7" s="37" t="s">
        <v>391</v>
      </c>
      <c r="D7" s="40" t="s">
        <v>392</v>
      </c>
      <c r="E7" s="60"/>
      <c r="F7" s="60"/>
      <c r="G7" s="60"/>
      <c r="H7" s="60"/>
    </row>
    <row r="8" spans="1:8" ht="15.75" customHeight="1">
      <c r="A8" s="247"/>
      <c r="B8" s="73"/>
      <c r="C8" s="3"/>
      <c r="D8" s="778"/>
      <c r="E8" s="60"/>
      <c r="F8" s="60"/>
      <c r="G8" s="60"/>
      <c r="H8" s="60"/>
    </row>
    <row r="9" spans="1:8" ht="15.75" customHeight="1">
      <c r="A9" s="248"/>
      <c r="B9" s="73"/>
      <c r="C9" s="3"/>
      <c r="D9" s="778"/>
      <c r="E9" s="60"/>
      <c r="F9" s="60"/>
      <c r="G9" s="60"/>
      <c r="H9" s="60"/>
    </row>
    <row r="10" spans="1:8" ht="15.75" customHeight="1">
      <c r="A10" s="822" t="s">
        <v>101</v>
      </c>
      <c r="B10" s="73"/>
      <c r="C10" s="3"/>
      <c r="D10" s="778"/>
      <c r="E10" s="60"/>
      <c r="F10" s="60"/>
      <c r="G10" s="60"/>
      <c r="H10" s="60"/>
    </row>
    <row r="11" spans="1:8" ht="15.75" customHeight="1">
      <c r="A11" s="822"/>
      <c r="B11" s="73"/>
      <c r="C11" s="3"/>
      <c r="D11" s="778"/>
      <c r="E11" s="60"/>
      <c r="F11" s="60"/>
      <c r="G11" s="60"/>
      <c r="H11" s="60"/>
    </row>
    <row r="12" spans="1:8" ht="15.75" customHeight="1">
      <c r="A12" s="248"/>
      <c r="B12" s="73"/>
      <c r="C12" s="3"/>
      <c r="D12" s="778"/>
      <c r="E12" s="60"/>
      <c r="F12" s="60"/>
      <c r="G12" s="60"/>
      <c r="H12" s="60"/>
    </row>
    <row r="13" spans="1:8" ht="15.75" customHeight="1">
      <c r="A13" s="248"/>
      <c r="B13" s="73"/>
      <c r="C13" s="3"/>
      <c r="D13" s="778"/>
      <c r="E13" s="60"/>
      <c r="F13" s="60"/>
      <c r="G13" s="60"/>
      <c r="H13" s="60"/>
    </row>
    <row r="14" spans="1:8" ht="15.75" customHeight="1">
      <c r="A14" s="252"/>
      <c r="B14" s="249"/>
      <c r="C14" s="250">
        <f>SUBTOTAL(9,C8:C13)</f>
        <v>0</v>
      </c>
      <c r="D14" s="251">
        <f>SUBTOTAL(9,D8:D13)</f>
        <v>0</v>
      </c>
      <c r="E14" s="60"/>
      <c r="F14" s="60"/>
      <c r="G14" s="60"/>
      <c r="H14" s="60"/>
    </row>
    <row r="15" spans="1:8" ht="15.75" customHeight="1">
      <c r="A15" s="286"/>
      <c r="B15" s="73"/>
      <c r="C15" s="3"/>
      <c r="D15" s="778"/>
      <c r="E15" s="60"/>
      <c r="F15" s="60"/>
      <c r="G15" s="60"/>
      <c r="H15" s="60"/>
    </row>
    <row r="16" spans="1:8" ht="15.75" customHeight="1">
      <c r="A16" s="286"/>
      <c r="B16" s="73"/>
      <c r="C16" s="3"/>
      <c r="D16" s="778"/>
      <c r="E16" s="60"/>
      <c r="F16" s="60"/>
      <c r="G16" s="60"/>
      <c r="H16" s="60"/>
    </row>
    <row r="17" spans="1:4" ht="15.75" customHeight="1">
      <c r="A17" s="286"/>
      <c r="B17" s="73"/>
      <c r="C17" s="3"/>
      <c r="D17" s="778"/>
    </row>
    <row r="18" spans="1:4" ht="15.75" customHeight="1">
      <c r="A18" s="823" t="s">
        <v>126</v>
      </c>
      <c r="B18" s="73"/>
      <c r="C18" s="3"/>
      <c r="D18" s="778"/>
    </row>
    <row r="19" spans="1:4" ht="15.75" customHeight="1">
      <c r="A19" s="823"/>
      <c r="B19" s="73"/>
      <c r="C19" s="3"/>
      <c r="D19" s="778"/>
    </row>
    <row r="20" spans="1:4" ht="15.75" customHeight="1">
      <c r="A20" s="286"/>
      <c r="B20" s="73"/>
      <c r="C20" s="3"/>
      <c r="D20" s="778"/>
    </row>
    <row r="21" spans="1:4" ht="15.75" customHeight="1">
      <c r="A21" s="287"/>
      <c r="B21" s="288"/>
      <c r="C21" s="289">
        <f>SUBTOTAL(9,C15:C20)</f>
        <v>0</v>
      </c>
      <c r="D21" s="290">
        <f>SUBTOTAL(9,D15:D20)</f>
        <v>0</v>
      </c>
    </row>
    <row r="22" spans="1:4" ht="15.75" customHeight="1">
      <c r="A22" s="400"/>
      <c r="B22" s="73"/>
      <c r="C22" s="3"/>
      <c r="D22" s="778"/>
    </row>
    <row r="23" spans="1:4" ht="15.75" customHeight="1">
      <c r="A23" s="401"/>
      <c r="B23" s="73"/>
      <c r="C23" s="3"/>
      <c r="D23" s="778"/>
    </row>
    <row r="24" spans="1:4" ht="15.75" customHeight="1">
      <c r="A24" s="401"/>
      <c r="B24" s="73"/>
      <c r="C24" s="3"/>
      <c r="D24" s="778"/>
    </row>
    <row r="25" spans="1:4" ht="15.75" customHeight="1">
      <c r="A25" s="825" t="s">
        <v>137</v>
      </c>
      <c r="B25" s="73"/>
      <c r="C25" s="3"/>
      <c r="D25" s="778"/>
    </row>
    <row r="26" spans="1:4" ht="15.75" customHeight="1">
      <c r="A26" s="825"/>
      <c r="B26" s="73"/>
      <c r="C26" s="3"/>
      <c r="D26" s="778"/>
    </row>
    <row r="27" spans="1:4" ht="15.75" customHeight="1">
      <c r="A27" s="825"/>
      <c r="B27" s="73"/>
      <c r="C27" s="3"/>
      <c r="D27" s="778"/>
    </row>
    <row r="28" spans="1:4" ht="15.75" customHeight="1">
      <c r="A28" s="401"/>
      <c r="B28" s="395"/>
      <c r="C28" s="396">
        <f>SUBTOTAL(9,C22:C27)</f>
        <v>0</v>
      </c>
      <c r="D28" s="397">
        <f>SUBTOTAL(9,D22:D27)</f>
        <v>0</v>
      </c>
    </row>
    <row r="29" spans="1:4" ht="15.75" customHeight="1">
      <c r="A29" s="398"/>
      <c r="B29" s="73"/>
      <c r="C29" s="3"/>
      <c r="D29" s="778"/>
    </row>
    <row r="30" spans="1:4" ht="15.75" customHeight="1">
      <c r="A30" s="399"/>
      <c r="B30" s="73"/>
      <c r="C30" s="3"/>
      <c r="D30" s="778"/>
    </row>
    <row r="31" spans="1:4" ht="15.75" customHeight="1">
      <c r="A31" s="399"/>
      <c r="B31" s="73"/>
      <c r="C31" s="3"/>
      <c r="D31" s="778"/>
    </row>
    <row r="32" spans="1:4" ht="15.75" customHeight="1">
      <c r="A32" s="824" t="s">
        <v>147</v>
      </c>
      <c r="B32" s="73"/>
      <c r="C32" s="3"/>
      <c r="D32" s="778"/>
    </row>
    <row r="33" spans="1:8" ht="15.75" customHeight="1">
      <c r="A33" s="824"/>
      <c r="B33" s="73"/>
      <c r="C33" s="3"/>
      <c r="D33" s="778"/>
      <c r="E33" s="60"/>
      <c r="F33" s="60"/>
      <c r="G33" s="60"/>
      <c r="H33" s="60"/>
    </row>
    <row r="34" spans="1:8" ht="15.75" customHeight="1">
      <c r="A34" s="399"/>
      <c r="B34" s="73"/>
      <c r="C34" s="3"/>
      <c r="D34" s="778"/>
      <c r="E34" s="60"/>
      <c r="F34" s="60"/>
      <c r="G34" s="60"/>
      <c r="H34" s="60"/>
    </row>
    <row r="35" spans="1:8" ht="15.75" customHeight="1">
      <c r="A35" s="399"/>
      <c r="B35" s="402"/>
      <c r="C35" s="403">
        <f>SUBTOTAL(9,C29:C34)</f>
        <v>0</v>
      </c>
      <c r="D35" s="404">
        <f>SUBTOTAL(9,D29:D34)</f>
        <v>0</v>
      </c>
      <c r="E35" s="60"/>
      <c r="F35" s="60"/>
      <c r="G35" s="60"/>
      <c r="H35" s="60"/>
    </row>
    <row r="36" spans="1:8" ht="15.75" customHeight="1">
      <c r="A36" s="406"/>
      <c r="B36" s="73"/>
      <c r="C36" s="3"/>
      <c r="D36" s="778"/>
      <c r="E36" s="60"/>
      <c r="F36" s="60"/>
      <c r="G36" s="60"/>
      <c r="H36" s="60"/>
    </row>
    <row r="37" spans="1:8" ht="15.75" customHeight="1">
      <c r="A37" s="405"/>
      <c r="B37" s="73"/>
      <c r="C37" s="3"/>
      <c r="D37" s="778"/>
      <c r="E37" s="60"/>
      <c r="F37" s="60"/>
      <c r="G37" s="60"/>
      <c r="H37" s="60"/>
    </row>
    <row r="38" spans="1:8" ht="15.75" customHeight="1">
      <c r="A38" s="405"/>
      <c r="B38" s="73"/>
      <c r="C38" s="3"/>
      <c r="D38" s="778"/>
      <c r="E38" s="60"/>
      <c r="F38" s="60"/>
      <c r="G38" s="60"/>
      <c r="H38" s="60"/>
    </row>
    <row r="39" spans="1:8" ht="15.75" customHeight="1">
      <c r="A39" s="826" t="s">
        <v>160</v>
      </c>
      <c r="B39" s="73"/>
      <c r="C39" s="3"/>
      <c r="D39" s="778"/>
      <c r="E39" s="60"/>
      <c r="F39" s="60"/>
      <c r="G39" s="60"/>
      <c r="H39" s="60"/>
    </row>
    <row r="40" spans="1:8" ht="15.75" customHeight="1">
      <c r="A40" s="826"/>
      <c r="B40" s="73"/>
      <c r="C40" s="3"/>
      <c r="D40" s="778"/>
      <c r="E40" s="60"/>
      <c r="F40" s="60"/>
      <c r="G40" s="60"/>
      <c r="H40" s="60"/>
    </row>
    <row r="41" spans="1:8" ht="15.75" customHeight="1">
      <c r="A41" s="405"/>
      <c r="B41" s="73"/>
      <c r="C41" s="3"/>
      <c r="D41" s="778"/>
      <c r="E41" s="60"/>
      <c r="F41" s="60"/>
      <c r="G41" s="60"/>
      <c r="H41" s="60"/>
    </row>
    <row r="42" spans="1:8" ht="15.75" customHeight="1">
      <c r="A42" s="407"/>
      <c r="B42" s="408"/>
      <c r="C42" s="291">
        <f>SUBTOTAL(9,C36:C41)</f>
        <v>0</v>
      </c>
      <c r="D42" s="292">
        <f>SUBTOTAL(9,D36:D41)</f>
        <v>0</v>
      </c>
      <c r="E42" s="60"/>
      <c r="F42" s="60"/>
      <c r="G42" s="60"/>
      <c r="H42" s="60"/>
    </row>
    <row r="43" spans="1:8" ht="15.75" customHeight="1">
      <c r="A43" s="409"/>
      <c r="B43" s="73"/>
      <c r="C43" s="3"/>
      <c r="D43" s="778"/>
      <c r="E43" s="60"/>
      <c r="F43" s="60"/>
      <c r="G43" s="60"/>
      <c r="H43" s="60"/>
    </row>
    <row r="44" spans="1:8" ht="15.75" customHeight="1">
      <c r="A44" s="409"/>
      <c r="B44" s="73"/>
      <c r="C44" s="3"/>
      <c r="D44" s="778"/>
      <c r="E44" s="60"/>
      <c r="F44" s="60"/>
      <c r="G44" s="60"/>
      <c r="H44" s="60"/>
    </row>
    <row r="45" spans="1:8" ht="15.75" customHeight="1">
      <c r="A45" s="409"/>
      <c r="B45" s="73"/>
      <c r="C45" s="3"/>
      <c r="D45" s="778"/>
      <c r="E45" s="60"/>
      <c r="F45" s="60"/>
      <c r="G45" s="60"/>
      <c r="H45" s="60"/>
    </row>
    <row r="46" spans="1:8" ht="15.75" customHeight="1">
      <c r="A46" s="827" t="s">
        <v>170</v>
      </c>
      <c r="B46" s="73"/>
      <c r="C46" s="3"/>
      <c r="D46" s="778"/>
      <c r="E46" s="60"/>
      <c r="F46" s="60"/>
      <c r="G46" s="60"/>
      <c r="H46" s="60"/>
    </row>
    <row r="47" spans="1:8" ht="15.75" customHeight="1">
      <c r="A47" s="828"/>
      <c r="B47" s="73"/>
      <c r="C47" s="3"/>
      <c r="D47" s="778"/>
      <c r="E47" s="60"/>
      <c r="F47" s="60"/>
      <c r="G47" s="60"/>
      <c r="H47" s="60"/>
    </row>
    <row r="48" spans="1:8" ht="15.75" customHeight="1">
      <c r="A48" s="409"/>
      <c r="B48" s="73"/>
      <c r="C48" s="3"/>
      <c r="D48" s="778"/>
      <c r="E48" s="60"/>
      <c r="F48" s="60"/>
      <c r="G48" s="60"/>
      <c r="H48" s="60"/>
    </row>
    <row r="49" spans="1:8" ht="15.75" customHeight="1">
      <c r="A49" s="410"/>
      <c r="B49" s="411"/>
      <c r="C49" s="412">
        <f>SUBTOTAL(9,C43:C48)</f>
        <v>0</v>
      </c>
      <c r="D49" s="413">
        <f>SUBTOTAL(9,D43:D48)</f>
        <v>0</v>
      </c>
      <c r="E49" s="60"/>
      <c r="F49" s="60"/>
      <c r="G49" s="60"/>
      <c r="H49" s="60"/>
    </row>
    <row r="50" spans="1:8" ht="15.75" customHeight="1">
      <c r="A50" s="414"/>
      <c r="B50" s="73"/>
      <c r="C50" s="3"/>
      <c r="D50" s="778"/>
      <c r="E50" s="60"/>
      <c r="F50" s="60"/>
      <c r="G50" s="60"/>
      <c r="H50" s="60"/>
    </row>
    <row r="51" spans="1:8" ht="15.75" customHeight="1">
      <c r="A51" s="415"/>
      <c r="B51" s="73"/>
      <c r="C51" s="3"/>
      <c r="D51" s="778"/>
      <c r="E51" s="60"/>
      <c r="F51" s="60"/>
      <c r="G51" s="60"/>
      <c r="H51" s="60"/>
    </row>
    <row r="52" spans="1:8" ht="15.75" customHeight="1">
      <c r="A52" s="415"/>
      <c r="B52" s="73"/>
      <c r="C52" s="3"/>
      <c r="D52" s="778"/>
      <c r="E52" s="60"/>
      <c r="F52" s="60"/>
      <c r="G52" s="60"/>
      <c r="H52" s="60"/>
    </row>
    <row r="53" spans="1:8" ht="15.75" customHeight="1">
      <c r="A53" s="832" t="s">
        <v>184</v>
      </c>
      <c r="B53" s="73"/>
      <c r="C53" s="3"/>
      <c r="D53" s="778"/>
      <c r="E53" s="60"/>
      <c r="F53" s="60"/>
      <c r="G53" s="60"/>
      <c r="H53" s="60"/>
    </row>
    <row r="54" spans="1:8" ht="15.75" customHeight="1">
      <c r="A54" s="832"/>
      <c r="B54" s="73"/>
      <c r="C54" s="3"/>
      <c r="D54" s="778"/>
      <c r="E54" s="60"/>
      <c r="F54" s="60"/>
      <c r="G54" s="60"/>
      <c r="H54" s="60"/>
    </row>
    <row r="55" spans="1:8" ht="15.75" customHeight="1">
      <c r="A55" s="415"/>
      <c r="B55" s="73"/>
      <c r="C55" s="3"/>
      <c r="D55" s="778"/>
      <c r="E55" s="60"/>
      <c r="F55" s="60"/>
      <c r="G55" s="60"/>
      <c r="H55" s="60"/>
    </row>
    <row r="56" spans="1:8" ht="15.75" customHeight="1">
      <c r="A56" s="416"/>
      <c r="B56" s="417"/>
      <c r="C56" s="418">
        <f>SUBTOTAL(9,C50:C55)</f>
        <v>0</v>
      </c>
      <c r="D56" s="419">
        <f>SUBTOTAL(9,D50:D55)</f>
        <v>0</v>
      </c>
      <c r="E56" s="60"/>
      <c r="F56" s="60"/>
      <c r="G56" s="60"/>
      <c r="H56" s="60"/>
    </row>
    <row r="57" spans="1:8" ht="15.75" customHeight="1">
      <c r="A57" s="261"/>
      <c r="B57" s="73"/>
      <c r="C57" s="3"/>
      <c r="D57" s="778"/>
      <c r="E57" s="60"/>
      <c r="F57" s="60"/>
      <c r="G57" s="60"/>
      <c r="H57" s="60"/>
    </row>
    <row r="58" spans="1:8" ht="15.75" customHeight="1">
      <c r="A58" s="262"/>
      <c r="B58" s="73"/>
      <c r="C58" s="3"/>
      <c r="D58" s="778"/>
      <c r="E58" s="60"/>
      <c r="F58" s="60"/>
      <c r="G58" s="60"/>
      <c r="H58" s="60"/>
    </row>
    <row r="59" spans="1:8" ht="15.75" customHeight="1">
      <c r="A59" s="262"/>
      <c r="B59" s="73"/>
      <c r="C59" s="3"/>
      <c r="D59" s="778"/>
      <c r="E59" s="60"/>
      <c r="F59" s="60"/>
      <c r="G59" s="60"/>
      <c r="H59" s="60"/>
    </row>
    <row r="60" spans="1:8" ht="15.75" customHeight="1">
      <c r="A60" s="833" t="s">
        <v>245</v>
      </c>
      <c r="B60" s="73"/>
      <c r="C60" s="3"/>
      <c r="D60" s="778"/>
      <c r="E60" s="60"/>
      <c r="F60" s="60"/>
      <c r="G60" s="60"/>
      <c r="H60" s="60"/>
    </row>
    <row r="61" spans="1:8" ht="15.75" customHeight="1">
      <c r="A61" s="833"/>
      <c r="B61" s="73"/>
      <c r="C61" s="3"/>
      <c r="D61" s="778"/>
      <c r="E61" s="60"/>
      <c r="F61" s="60"/>
      <c r="G61" s="60"/>
      <c r="H61" s="60"/>
    </row>
    <row r="62" spans="1:8" ht="15.75" customHeight="1">
      <c r="A62" s="262"/>
      <c r="B62" s="73"/>
      <c r="C62" s="3"/>
      <c r="D62" s="778"/>
      <c r="E62" s="60"/>
      <c r="F62" s="60"/>
      <c r="G62" s="60"/>
      <c r="H62" s="60"/>
    </row>
    <row r="63" spans="1:8" ht="15.75" customHeight="1">
      <c r="A63" s="263"/>
      <c r="B63" s="267"/>
      <c r="C63" s="268">
        <f>SUBTOTAL(9,C57:C62)</f>
        <v>0</v>
      </c>
      <c r="D63" s="269">
        <f>SUBTOTAL(9,D57:D62)</f>
        <v>0</v>
      </c>
      <c r="E63" s="60"/>
      <c r="F63" s="60"/>
      <c r="G63" s="60"/>
      <c r="H63" s="60"/>
    </row>
    <row r="64" spans="1:8" ht="15.75" customHeight="1">
      <c r="A64" s="270"/>
      <c r="B64" s="73"/>
      <c r="C64" s="3"/>
      <c r="D64" s="778"/>
      <c r="E64" s="60"/>
      <c r="F64" s="60"/>
      <c r="G64" s="60"/>
      <c r="H64" s="60"/>
    </row>
    <row r="65" spans="1:8" ht="15.75" customHeight="1">
      <c r="A65" s="271"/>
      <c r="B65" s="73"/>
      <c r="C65" s="3"/>
      <c r="D65" s="778"/>
      <c r="E65" s="60"/>
      <c r="F65" s="60"/>
      <c r="G65" s="60"/>
      <c r="H65" s="60"/>
    </row>
    <row r="66" spans="1:8" ht="15.75" customHeight="1">
      <c r="A66" s="271"/>
      <c r="B66" s="73"/>
      <c r="C66" s="3"/>
      <c r="D66" s="778"/>
      <c r="E66" s="60"/>
      <c r="F66" s="60"/>
      <c r="G66" s="60"/>
      <c r="H66" s="60"/>
    </row>
    <row r="67" spans="1:8" ht="15.75" customHeight="1">
      <c r="A67" s="834" t="s">
        <v>258</v>
      </c>
      <c r="B67" s="73"/>
      <c r="C67" s="3"/>
      <c r="D67" s="778"/>
      <c r="E67" s="60"/>
      <c r="F67" s="60"/>
      <c r="G67" s="60"/>
      <c r="H67" s="60"/>
    </row>
    <row r="68" spans="1:8" ht="15.75" customHeight="1">
      <c r="A68" s="834"/>
      <c r="B68" s="73"/>
      <c r="C68" s="3"/>
      <c r="D68" s="778"/>
      <c r="E68" s="60"/>
      <c r="F68" s="60"/>
      <c r="G68" s="60"/>
      <c r="H68" s="60"/>
    </row>
    <row r="69" spans="1:8" ht="15.75" customHeight="1">
      <c r="A69" s="271"/>
      <c r="B69" s="73"/>
      <c r="C69" s="3"/>
      <c r="D69" s="778"/>
      <c r="E69" s="60"/>
      <c r="F69" s="60"/>
      <c r="G69" s="60"/>
      <c r="H69" s="60"/>
    </row>
    <row r="70" spans="1:8" ht="15.75" customHeight="1">
      <c r="A70" s="271"/>
      <c r="B70" s="272"/>
      <c r="C70" s="273">
        <f>SUBTOTAL(9,C64:C69)</f>
        <v>0</v>
      </c>
      <c r="D70" s="274">
        <f>SUBTOTAL(9,D64:D69)</f>
        <v>0</v>
      </c>
      <c r="E70" s="60"/>
      <c r="F70" s="60"/>
      <c r="G70" s="60"/>
      <c r="H70" s="60"/>
    </row>
    <row r="71" spans="1:8" ht="15.75" customHeight="1">
      <c r="A71" s="275"/>
      <c r="B71" s="73"/>
      <c r="C71" s="3"/>
      <c r="D71" s="778"/>
      <c r="E71" s="60"/>
      <c r="F71" s="60"/>
      <c r="G71" s="60"/>
      <c r="H71" s="60"/>
    </row>
    <row r="72" spans="1:8" ht="15.75" customHeight="1">
      <c r="A72" s="276"/>
      <c r="B72" s="73"/>
      <c r="C72" s="3"/>
      <c r="D72" s="778"/>
      <c r="E72" s="60"/>
      <c r="F72" s="60"/>
      <c r="G72" s="60"/>
      <c r="H72" s="60"/>
    </row>
    <row r="73" spans="1:8" ht="15.75" customHeight="1">
      <c r="A73" s="276"/>
      <c r="B73" s="73"/>
      <c r="C73" s="3"/>
      <c r="D73" s="778"/>
      <c r="E73" s="60"/>
      <c r="F73" s="60"/>
      <c r="G73" s="60"/>
      <c r="H73" s="60"/>
    </row>
    <row r="74" spans="1:8" ht="15.75" customHeight="1">
      <c r="A74" s="829" t="s">
        <v>281</v>
      </c>
      <c r="B74" s="73"/>
      <c r="C74" s="3"/>
      <c r="D74" s="778"/>
      <c r="E74" s="60"/>
      <c r="F74" s="60"/>
      <c r="G74" s="60"/>
      <c r="H74" s="60"/>
    </row>
    <row r="75" spans="1:8" ht="15.75" customHeight="1">
      <c r="A75" s="829"/>
      <c r="B75" s="73"/>
      <c r="C75" s="3"/>
      <c r="D75" s="778"/>
      <c r="E75" s="60"/>
      <c r="F75" s="60"/>
      <c r="G75" s="60"/>
      <c r="H75" s="60"/>
    </row>
    <row r="76" spans="1:8" ht="15.75" customHeight="1">
      <c r="A76" s="276"/>
      <c r="B76" s="73"/>
      <c r="C76" s="3"/>
      <c r="D76" s="778"/>
      <c r="E76" s="60"/>
      <c r="F76" s="60"/>
      <c r="G76" s="60"/>
      <c r="H76" s="60"/>
    </row>
    <row r="77" spans="1:8" ht="15.75" customHeight="1">
      <c r="A77" s="277"/>
      <c r="B77" s="278"/>
      <c r="C77" s="279">
        <f>SUBTOTAL(9,C71:C76)</f>
        <v>0</v>
      </c>
      <c r="D77" s="280">
        <f>SUBTOTAL(9,D71:D76)</f>
        <v>0</v>
      </c>
      <c r="E77" s="60"/>
      <c r="F77" s="60"/>
      <c r="G77" s="60"/>
      <c r="H77" s="60"/>
    </row>
    <row r="78" spans="1:8" ht="15.75" customHeight="1">
      <c r="A78" s="281"/>
      <c r="B78" s="73"/>
      <c r="C78" s="3"/>
      <c r="D78" s="778"/>
      <c r="E78" s="60"/>
      <c r="F78" s="60"/>
      <c r="G78" s="60"/>
      <c r="H78" s="60"/>
    </row>
    <row r="79" spans="1:8" ht="15.75" customHeight="1">
      <c r="A79" s="282"/>
      <c r="B79" s="73"/>
      <c r="C79" s="3"/>
      <c r="D79" s="778"/>
      <c r="E79" s="60"/>
      <c r="F79" s="60"/>
      <c r="G79" s="60"/>
      <c r="H79" s="60"/>
    </row>
    <row r="80" spans="1:8" ht="15.75" customHeight="1">
      <c r="A80" s="282"/>
      <c r="B80" s="73"/>
      <c r="C80" s="3"/>
      <c r="D80" s="778"/>
      <c r="E80" s="60"/>
      <c r="F80" s="60"/>
      <c r="G80" s="60"/>
      <c r="H80" s="60"/>
    </row>
    <row r="81" spans="1:8" ht="15.75" customHeight="1">
      <c r="A81" s="821" t="s">
        <v>285</v>
      </c>
      <c r="B81" s="73"/>
      <c r="C81" s="3"/>
      <c r="D81" s="778"/>
      <c r="E81" s="60"/>
      <c r="F81" s="60"/>
      <c r="G81" s="60"/>
      <c r="H81" s="60"/>
    </row>
    <row r="82" spans="1:8" ht="15.75" customHeight="1">
      <c r="A82" s="821"/>
      <c r="B82" s="73"/>
      <c r="C82" s="3"/>
      <c r="D82" s="778"/>
      <c r="E82" s="60"/>
      <c r="F82" s="60"/>
      <c r="G82" s="60"/>
      <c r="H82" s="60"/>
    </row>
    <row r="83" spans="1:8" ht="15.75" customHeight="1">
      <c r="A83" s="282"/>
      <c r="B83" s="73"/>
      <c r="C83" s="3"/>
      <c r="D83" s="778"/>
      <c r="E83" s="60"/>
      <c r="F83" s="60"/>
      <c r="G83" s="60"/>
      <c r="H83" s="60"/>
    </row>
    <row r="84" spans="1:8" ht="15.75" customHeight="1">
      <c r="A84" s="282"/>
      <c r="B84" s="283"/>
      <c r="C84" s="284">
        <f>SUBTOTAL(9,C78:C83)</f>
        <v>0</v>
      </c>
      <c r="D84" s="285">
        <f>SUBTOTAL(9,D78:D83)</f>
        <v>0</v>
      </c>
      <c r="E84" s="60"/>
      <c r="F84" s="60"/>
      <c r="G84" s="60"/>
      <c r="H84" s="60"/>
    </row>
    <row r="85" spans="1:8" ht="15.75" customHeight="1">
      <c r="A85" s="433"/>
      <c r="B85" s="73"/>
      <c r="C85" s="3"/>
      <c r="D85" s="778"/>
      <c r="E85" s="60"/>
      <c r="F85" s="60"/>
      <c r="G85" s="60"/>
      <c r="H85" s="60"/>
    </row>
    <row r="86" spans="1:8" ht="15.75" customHeight="1">
      <c r="A86" s="434"/>
      <c r="B86" s="73"/>
      <c r="C86" s="3"/>
      <c r="D86" s="778"/>
      <c r="E86" s="60"/>
      <c r="F86" s="60"/>
      <c r="G86" s="60"/>
      <c r="H86" s="60"/>
    </row>
    <row r="87" spans="1:8" ht="15.75" customHeight="1">
      <c r="A87" s="816" t="s">
        <v>315</v>
      </c>
      <c r="B87" s="73"/>
      <c r="C87" s="3"/>
      <c r="D87" s="778"/>
      <c r="E87" s="60"/>
      <c r="F87" s="60"/>
      <c r="G87" s="60"/>
      <c r="H87" s="60"/>
    </row>
    <row r="88" spans="1:8" ht="15.75" customHeight="1">
      <c r="A88" s="816"/>
      <c r="B88" s="73"/>
      <c r="C88" s="3"/>
      <c r="D88" s="778"/>
      <c r="E88" s="60"/>
      <c r="F88" s="60"/>
      <c r="G88" s="60"/>
      <c r="H88" s="60"/>
    </row>
    <row r="89" spans="1:8" ht="15.75" customHeight="1">
      <c r="A89" s="434"/>
      <c r="B89" s="73"/>
      <c r="C89" s="3"/>
      <c r="D89" s="778"/>
      <c r="E89" s="60"/>
      <c r="F89" s="60"/>
      <c r="G89" s="60"/>
      <c r="H89" s="60"/>
    </row>
    <row r="90" spans="1:8" ht="15.75" customHeight="1">
      <c r="A90" s="434"/>
      <c r="B90" s="73"/>
      <c r="C90" s="3"/>
      <c r="D90" s="778"/>
      <c r="E90" s="60"/>
      <c r="F90" s="60"/>
      <c r="G90" s="60"/>
      <c r="H90" s="60"/>
    </row>
    <row r="91" spans="1:8" ht="15.75" customHeight="1">
      <c r="A91" s="434"/>
      <c r="B91" s="435"/>
      <c r="C91" s="436">
        <f>SUBTOTAL(9,C85:C90)</f>
        <v>0</v>
      </c>
      <c r="D91" s="437">
        <f>SUBTOTAL(9,D85:D90)</f>
        <v>0</v>
      </c>
      <c r="E91" s="60"/>
      <c r="F91" s="60"/>
      <c r="G91" s="60"/>
      <c r="H91" s="60"/>
    </row>
    <row r="92" spans="1:8" ht="15.75" customHeight="1">
      <c r="A92" s="448"/>
      <c r="B92" s="73"/>
      <c r="C92" s="3"/>
      <c r="D92" s="778"/>
      <c r="E92" s="60"/>
      <c r="F92" s="60"/>
      <c r="G92" s="60"/>
      <c r="H92" s="60"/>
    </row>
    <row r="93" spans="1:8" ht="15.75" customHeight="1">
      <c r="A93" s="449"/>
      <c r="B93" s="73"/>
      <c r="C93" s="3"/>
      <c r="D93" s="778"/>
      <c r="E93" s="60"/>
      <c r="F93" s="60"/>
      <c r="G93" s="60"/>
      <c r="H93" s="60"/>
    </row>
    <row r="94" spans="1:8" ht="15.75" customHeight="1">
      <c r="A94" s="817" t="s">
        <v>331</v>
      </c>
      <c r="B94" s="73"/>
      <c r="C94" s="3"/>
      <c r="D94" s="778"/>
      <c r="E94" s="60"/>
      <c r="F94" s="60"/>
      <c r="G94" s="60"/>
      <c r="H94" s="60"/>
    </row>
    <row r="95" spans="1:8" ht="15.75" customHeight="1">
      <c r="A95" s="817"/>
      <c r="B95" s="73"/>
      <c r="C95" s="3"/>
      <c r="D95" s="778"/>
      <c r="E95" s="60"/>
      <c r="F95" s="60"/>
      <c r="G95" s="60"/>
      <c r="H95" s="60"/>
    </row>
    <row r="96" spans="1:8" ht="15.75" customHeight="1">
      <c r="A96" s="449"/>
      <c r="B96" s="73"/>
      <c r="C96" s="3"/>
      <c r="D96" s="778"/>
      <c r="E96" s="60"/>
      <c r="F96" s="60"/>
      <c r="G96" s="60"/>
      <c r="H96" s="60"/>
    </row>
    <row r="97" spans="1:4" ht="15.75" customHeight="1">
      <c r="A97" s="449"/>
      <c r="B97" s="73"/>
      <c r="C97" s="3"/>
      <c r="D97" s="778"/>
    </row>
    <row r="98" spans="1:4" ht="15.75" customHeight="1">
      <c r="A98" s="450"/>
      <c r="B98" s="438"/>
      <c r="C98" s="439">
        <f>SUBTOTAL(9,C92:C97)</f>
        <v>0</v>
      </c>
      <c r="D98" s="440">
        <f>SUBTOTAL(9,D92:D97)</f>
        <v>0</v>
      </c>
    </row>
    <row r="99" spans="1:4" ht="15.75" customHeight="1">
      <c r="A99" s="253"/>
      <c r="B99" s="73"/>
      <c r="C99" s="3"/>
      <c r="D99" s="778"/>
    </row>
    <row r="100" spans="1:4" ht="15.75" customHeight="1">
      <c r="A100" s="253"/>
      <c r="B100" s="73"/>
      <c r="C100" s="3"/>
      <c r="D100" s="778"/>
    </row>
    <row r="101" spans="1:4" ht="15.75" customHeight="1">
      <c r="A101" s="818" t="s">
        <v>393</v>
      </c>
      <c r="B101" s="73"/>
      <c r="C101" s="3"/>
      <c r="D101" s="778"/>
    </row>
    <row r="102" spans="1:4" ht="15.75" customHeight="1">
      <c r="A102" s="818"/>
      <c r="B102" s="73"/>
      <c r="C102" s="3"/>
      <c r="D102" s="778"/>
    </row>
    <row r="103" spans="1:4" ht="15.75" customHeight="1">
      <c r="A103" s="818"/>
      <c r="B103" s="73"/>
      <c r="C103" s="3"/>
      <c r="D103" s="778"/>
    </row>
    <row r="104" spans="1:4" ht="15.75" customHeight="1">
      <c r="A104" s="253"/>
      <c r="B104" s="73"/>
      <c r="C104" s="3"/>
      <c r="D104" s="778"/>
    </row>
    <row r="105" spans="1:4" ht="15.75" customHeight="1">
      <c r="A105" s="254"/>
      <c r="B105" s="255"/>
      <c r="C105" s="256">
        <f>SUBTOTAL(9,C99:C104)</f>
        <v>0</v>
      </c>
      <c r="D105" s="257">
        <f>SUBTOTAL(9,D99:D104)</f>
        <v>0</v>
      </c>
    </row>
    <row r="106" spans="1:4" ht="15.75" customHeight="1">
      <c r="A106" s="150"/>
      <c r="B106" s="73"/>
      <c r="C106" s="3"/>
      <c r="D106" s="778"/>
    </row>
    <row r="107" spans="1:4" ht="15.75" customHeight="1">
      <c r="A107" s="151"/>
      <c r="B107" s="73"/>
      <c r="C107" s="3"/>
      <c r="D107" s="778"/>
    </row>
    <row r="108" spans="1:4" ht="15.75" customHeight="1">
      <c r="A108" s="151"/>
      <c r="B108" s="73"/>
      <c r="C108" s="3"/>
      <c r="D108" s="778"/>
    </row>
    <row r="109" spans="1:4" ht="15.75" customHeight="1">
      <c r="A109" s="819" t="s">
        <v>339</v>
      </c>
      <c r="B109" s="73"/>
      <c r="C109" s="3"/>
      <c r="D109" s="778"/>
    </row>
    <row r="110" spans="1:4" ht="15.75" customHeight="1">
      <c r="A110" s="819"/>
      <c r="B110" s="73"/>
      <c r="C110" s="3"/>
      <c r="D110" s="778"/>
    </row>
    <row r="111" spans="1:4" ht="15.75" customHeight="1">
      <c r="A111" s="151"/>
      <c r="B111" s="73"/>
      <c r="C111" s="3"/>
      <c r="D111" s="778"/>
    </row>
    <row r="112" spans="1:4" ht="15.75" customHeight="1">
      <c r="A112" s="152"/>
      <c r="B112" s="258"/>
      <c r="C112" s="259">
        <f>SUBTOTAL(9,C106:C111)</f>
        <v>0</v>
      </c>
      <c r="D112" s="260">
        <f>SUBTOTAL(9,D106:D111)</f>
        <v>0</v>
      </c>
    </row>
    <row r="113" spans="1:8" ht="15.75" customHeight="1">
      <c r="A113" s="441"/>
      <c r="B113" s="73"/>
      <c r="C113" s="3"/>
      <c r="D113" s="778"/>
      <c r="E113" s="60"/>
      <c r="F113" s="60"/>
      <c r="G113" s="60"/>
      <c r="H113" s="60"/>
    </row>
    <row r="114" spans="1:8" ht="15.75" customHeight="1">
      <c r="A114" s="442"/>
      <c r="B114" s="73"/>
      <c r="C114" s="3"/>
      <c r="D114" s="778"/>
      <c r="E114" s="60"/>
      <c r="F114" s="60"/>
      <c r="G114" s="60"/>
      <c r="H114" s="60"/>
    </row>
    <row r="115" spans="1:8" ht="15.75" customHeight="1">
      <c r="A115" s="820" t="s">
        <v>353</v>
      </c>
      <c r="B115" s="73"/>
      <c r="C115" s="3"/>
      <c r="D115" s="778"/>
      <c r="E115" s="60"/>
      <c r="F115" s="60"/>
      <c r="G115" s="60"/>
      <c r="H115" s="60"/>
    </row>
    <row r="116" spans="1:8" ht="15.75" customHeight="1">
      <c r="A116" s="820"/>
      <c r="B116" s="73"/>
      <c r="C116" s="3"/>
      <c r="D116" s="778"/>
      <c r="E116" s="60"/>
      <c r="F116" s="60"/>
      <c r="G116" s="60"/>
      <c r="H116" s="60"/>
    </row>
    <row r="117" spans="1:8" ht="15.75" customHeight="1">
      <c r="A117" s="442"/>
      <c r="B117" s="73"/>
      <c r="C117" s="3"/>
      <c r="D117" s="778"/>
      <c r="E117" s="60"/>
      <c r="F117" s="60"/>
      <c r="G117" s="60"/>
      <c r="H117" s="60"/>
    </row>
    <row r="118" spans="1:8" ht="15.75" customHeight="1">
      <c r="A118" s="442"/>
      <c r="B118" s="73"/>
      <c r="C118" s="3"/>
      <c r="D118" s="778"/>
      <c r="E118" s="60"/>
      <c r="F118" s="60"/>
      <c r="G118" s="60"/>
      <c r="H118" s="60"/>
    </row>
    <row r="119" spans="1:8" ht="15.75" customHeight="1">
      <c r="A119" s="443"/>
      <c r="B119" s="444"/>
      <c r="C119" s="535">
        <f>SUBTOTAL(9,C113:C118)</f>
        <v>0</v>
      </c>
      <c r="D119" s="536">
        <f>SUBTOTAL(9,D113:D118)</f>
        <v>0</v>
      </c>
      <c r="E119" s="60"/>
      <c r="F119" s="60"/>
      <c r="G119" s="60"/>
      <c r="H119" s="60"/>
    </row>
    <row r="120" spans="1:8" ht="15.75" customHeight="1">
      <c r="A120" s="445"/>
      <c r="B120" s="73"/>
      <c r="C120" s="3"/>
      <c r="D120" s="778"/>
      <c r="E120" s="60"/>
      <c r="F120" s="60"/>
      <c r="G120" s="60"/>
      <c r="H120" s="60"/>
    </row>
    <row r="121" spans="1:8" ht="15.75" customHeight="1">
      <c r="A121" s="446"/>
      <c r="B121" s="73"/>
      <c r="C121" s="3"/>
      <c r="D121" s="778"/>
      <c r="E121" s="60"/>
      <c r="F121" s="60"/>
      <c r="G121" s="60"/>
      <c r="H121" s="60"/>
    </row>
    <row r="122" spans="1:8" ht="15.75" customHeight="1">
      <c r="A122" s="451" t="s">
        <v>354</v>
      </c>
      <c r="B122" s="73"/>
      <c r="C122" s="3"/>
      <c r="D122" s="778"/>
      <c r="E122" s="60"/>
      <c r="F122" s="60"/>
      <c r="G122" s="60"/>
      <c r="H122" s="60"/>
    </row>
    <row r="123" spans="1:8" ht="15.75" customHeight="1">
      <c r="A123" s="451" t="s">
        <v>394</v>
      </c>
      <c r="B123" s="73"/>
      <c r="C123" s="3"/>
      <c r="D123" s="778"/>
      <c r="E123" s="60"/>
      <c r="F123" s="60"/>
      <c r="G123" s="60"/>
      <c r="H123" s="60"/>
    </row>
    <row r="124" spans="1:8" ht="15.75" customHeight="1">
      <c r="A124" s="446"/>
      <c r="B124" s="73"/>
      <c r="C124" s="3"/>
      <c r="D124" s="778"/>
      <c r="E124" s="60"/>
      <c r="F124" s="60"/>
      <c r="G124" s="60"/>
      <c r="H124" s="60"/>
    </row>
    <row r="125" spans="1:8" ht="15.75" customHeight="1">
      <c r="A125" s="446"/>
      <c r="B125" s="73"/>
      <c r="C125" s="3"/>
      <c r="D125" s="778"/>
      <c r="E125" s="60"/>
      <c r="F125" s="60"/>
      <c r="G125" s="60"/>
      <c r="H125" s="60"/>
    </row>
    <row r="126" spans="1:8" ht="15.75" customHeight="1">
      <c r="A126" s="446"/>
      <c r="B126" s="447"/>
      <c r="C126" s="537">
        <f>SUBTOTAL(9,C120:C125)</f>
        <v>0</v>
      </c>
      <c r="D126" s="538">
        <f>SUBTOTAL(9,D120:D125)</f>
        <v>0</v>
      </c>
      <c r="E126" s="60"/>
      <c r="F126" s="60"/>
      <c r="G126" s="60"/>
      <c r="H126" s="60"/>
    </row>
    <row r="127" spans="1:8" ht="15.75" customHeight="1">
      <c r="A127" s="141"/>
      <c r="B127" s="73"/>
      <c r="C127" s="3"/>
      <c r="D127" s="778"/>
      <c r="E127" s="60"/>
      <c r="F127" s="60"/>
      <c r="G127" s="60"/>
      <c r="H127" s="60"/>
    </row>
    <row r="128" spans="1:8" ht="15.75" customHeight="1">
      <c r="A128" s="142"/>
      <c r="B128" s="73"/>
      <c r="C128" s="3"/>
      <c r="D128" s="778"/>
      <c r="E128" s="60"/>
      <c r="F128" s="60"/>
      <c r="G128" s="60"/>
      <c r="H128" s="60"/>
    </row>
    <row r="129" spans="1:4" ht="15.75" customHeight="1">
      <c r="A129" s="142" t="s">
        <v>363</v>
      </c>
      <c r="B129" s="73"/>
      <c r="C129" s="3"/>
      <c r="D129" s="778"/>
    </row>
    <row r="130" spans="1:4" ht="15.75" customHeight="1">
      <c r="A130" s="142" t="s">
        <v>395</v>
      </c>
      <c r="B130" s="73"/>
      <c r="C130" s="3"/>
      <c r="D130" s="778"/>
    </row>
    <row r="131" spans="1:4" ht="15.75" customHeight="1">
      <c r="A131" s="142"/>
      <c r="B131" s="73"/>
      <c r="C131" s="3"/>
      <c r="D131" s="778"/>
    </row>
    <row r="132" spans="1:4" ht="15.75" customHeight="1">
      <c r="A132" s="142"/>
      <c r="B132" s="73"/>
      <c r="C132" s="3"/>
      <c r="D132" s="778"/>
    </row>
    <row r="133" spans="1:4" ht="15.75" customHeight="1">
      <c r="A133" s="143"/>
      <c r="B133" s="264"/>
      <c r="C133" s="265">
        <f>SUBTOTAL(9,C127:C132)</f>
        <v>0</v>
      </c>
      <c r="D133" s="266">
        <f>SUBTOTAL(9,D127:D132)</f>
        <v>0</v>
      </c>
    </row>
    <row r="134" spans="1:4" ht="15.75" customHeight="1">
      <c r="A134" s="750"/>
      <c r="B134" s="73"/>
      <c r="C134" s="3"/>
      <c r="D134" s="778"/>
    </row>
    <row r="135" spans="1:4" ht="15.75" customHeight="1">
      <c r="A135" s="751"/>
      <c r="B135" s="73"/>
      <c r="C135" s="3"/>
      <c r="D135" s="778"/>
    </row>
    <row r="136" spans="1:4" ht="15.75" customHeight="1">
      <c r="A136" s="756" t="s">
        <v>375</v>
      </c>
      <c r="B136" s="73"/>
      <c r="C136" s="3"/>
      <c r="D136" s="778"/>
    </row>
    <row r="137" spans="1:4" ht="15.75" customHeight="1">
      <c r="A137" s="751"/>
      <c r="B137" s="73"/>
      <c r="C137" s="3"/>
      <c r="D137" s="778"/>
    </row>
    <row r="138" spans="1:4" ht="15.75" customHeight="1">
      <c r="A138" s="751"/>
      <c r="B138" s="73"/>
      <c r="C138" s="3"/>
      <c r="D138" s="778"/>
    </row>
    <row r="139" spans="1:4" ht="15.75" customHeight="1">
      <c r="A139" s="751"/>
      <c r="B139" s="73"/>
      <c r="C139" s="3"/>
      <c r="D139" s="778"/>
    </row>
    <row r="140" spans="1:4" ht="15.75" customHeight="1">
      <c r="A140" s="752"/>
      <c r="B140" s="753"/>
      <c r="C140" s="754">
        <f>SUBTOTAL(9,C134:C139)</f>
        <v>0</v>
      </c>
      <c r="D140" s="755">
        <f>SUBTOTAL(9,D134:D139)</f>
        <v>0</v>
      </c>
    </row>
    <row r="141" spans="1:4" s="71" customFormat="1" ht="36.75" customHeight="1">
      <c r="A141" s="74" t="s">
        <v>396</v>
      </c>
      <c r="B141" s="69"/>
      <c r="C141" s="69">
        <f>SUBTOTAL(9,C8:C140)</f>
        <v>0</v>
      </c>
      <c r="D141" s="70">
        <f>SUBTOTAL(9,D8:D140)</f>
        <v>0</v>
      </c>
    </row>
    <row r="145" spans="1:4">
      <c r="A145" s="60" t="s">
        <v>397</v>
      </c>
      <c r="B145" s="60"/>
      <c r="C145" s="60"/>
      <c r="D145" s="61"/>
    </row>
    <row r="146" spans="1:4">
      <c r="A146" s="60" t="s">
        <v>398</v>
      </c>
      <c r="B146" s="60"/>
      <c r="C146" s="60"/>
      <c r="D146" s="61"/>
    </row>
    <row r="147" spans="1:4">
      <c r="A147" s="60" t="s">
        <v>399</v>
      </c>
      <c r="B147" s="60"/>
      <c r="C147" s="60"/>
      <c r="D147" s="61"/>
    </row>
    <row r="148" spans="1:4">
      <c r="A148" s="60" t="s">
        <v>400</v>
      </c>
      <c r="B148" s="60"/>
      <c r="C148" s="60"/>
      <c r="D148" s="61"/>
    </row>
    <row r="149" spans="1:4">
      <c r="A149" s="60" t="s">
        <v>401</v>
      </c>
      <c r="B149" s="60"/>
      <c r="C149" s="60"/>
      <c r="D149" s="61"/>
    </row>
    <row r="150" spans="1:4">
      <c r="A150" s="60" t="s">
        <v>402</v>
      </c>
      <c r="B150" s="60"/>
      <c r="C150" s="60"/>
      <c r="D150" s="61"/>
    </row>
  </sheetData>
  <sheetProtection insertRows="0" selectLockedCells="1" sort="0" autoFilter="0"/>
  <mergeCells count="18">
    <mergeCell ref="A2:C2"/>
    <mergeCell ref="A5:D5"/>
    <mergeCell ref="A53:A54"/>
    <mergeCell ref="A60:A61"/>
    <mergeCell ref="A67:A68"/>
    <mergeCell ref="A81:A82"/>
    <mergeCell ref="A10:A11"/>
    <mergeCell ref="A18:A19"/>
    <mergeCell ref="A32:A33"/>
    <mergeCell ref="A25:A27"/>
    <mergeCell ref="A39:A40"/>
    <mergeCell ref="A46:A47"/>
    <mergeCell ref="A74:A75"/>
    <mergeCell ref="A87:A88"/>
    <mergeCell ref="A94:A95"/>
    <mergeCell ref="A101:A103"/>
    <mergeCell ref="A109:A110"/>
    <mergeCell ref="A115:A116"/>
  </mergeCells>
  <dataValidations count="1">
    <dataValidation type="list" allowBlank="1" showInputMessage="1" showErrorMessage="1" sqref="B22:B27 B127:B132 B78:B83 B71:B76 B64:B69 B15:B20 B29:B34 B8:B13 B50:B55 B43:B48 B134:B139 B36:B41 B57:B62 B106:B111 B99:B104 B113:B118 B85:B90 B120:B125 B92:B97" xr:uid="{00000000-0002-0000-0300-000000000000}">
      <formula1>$A$145:$A$150</formula1>
    </dataValidation>
  </dataValidations>
  <pageMargins left="0.7" right="0.7" top="0.75" bottom="0.75" header="0.3" footer="0.3"/>
  <pageSetup paperSize="9" scale="23"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tabColor theme="2"/>
  </sheetPr>
  <dimension ref="A5:AG99"/>
  <sheetViews>
    <sheetView showGridLines="0" view="pageBreakPreview" topLeftCell="A32" zoomScale="60" zoomScaleNormal="100" workbookViewId="0">
      <selection activeCell="D1" sqref="D1"/>
    </sheetView>
  </sheetViews>
  <sheetFormatPr baseColWidth="10" defaultColWidth="11.44140625" defaultRowHeight="14.4"/>
  <cols>
    <col min="1" max="1" width="30.5546875" style="75" customWidth="1"/>
    <col min="2" max="2" width="30.44140625" style="75" customWidth="1"/>
    <col min="3" max="3" width="51.5546875" style="75" customWidth="1"/>
    <col min="4" max="4" width="75.44140625" style="75" customWidth="1"/>
    <col min="5" max="16384" width="11.44140625" style="75"/>
  </cols>
  <sheetData>
    <row r="5" spans="1:33" ht="33" customHeight="1"/>
    <row r="6" spans="1:33" ht="42" customHeight="1">
      <c r="A6" s="836" t="s">
        <v>403</v>
      </c>
      <c r="B6" s="836"/>
      <c r="C6" s="836"/>
      <c r="D6" s="93" t="str">
        <f>Instructions!C2</f>
        <v>XXXXXX</v>
      </c>
    </row>
    <row r="7" spans="1:33" ht="33" customHeight="1"/>
    <row r="8" spans="1:33" ht="15.6">
      <c r="A8" s="76" t="s">
        <v>404</v>
      </c>
      <c r="B8" s="76"/>
      <c r="C8" s="76"/>
      <c r="D8" s="76"/>
    </row>
    <row r="9" spans="1:33" ht="15.6">
      <c r="A9" s="76" t="s">
        <v>405</v>
      </c>
      <c r="B9" s="76"/>
      <c r="C9" s="76"/>
      <c r="D9" s="76"/>
    </row>
    <row r="10" spans="1:33" ht="15.6">
      <c r="A10" s="76"/>
      <c r="B10" s="76"/>
      <c r="C10" s="76"/>
      <c r="D10" s="76"/>
    </row>
    <row r="11" spans="1:33" s="80" customFormat="1" ht="14.1" customHeight="1">
      <c r="A11" s="77" t="s">
        <v>406</v>
      </c>
      <c r="B11" s="77"/>
      <c r="C11" s="77"/>
      <c r="D11" s="77"/>
      <c r="E11" s="78"/>
      <c r="F11" s="78"/>
      <c r="G11" s="79"/>
      <c r="H11" s="79"/>
      <c r="I11" s="79"/>
      <c r="J11" s="79"/>
      <c r="K11" s="79"/>
      <c r="AE11" s="81"/>
      <c r="AF11" s="81"/>
      <c r="AG11" s="81"/>
    </row>
    <row r="12" spans="1:33" s="84" customFormat="1" ht="14.1" customHeight="1">
      <c r="A12" s="82"/>
      <c r="B12" s="82"/>
      <c r="C12" s="82"/>
      <c r="D12" s="82"/>
      <c r="E12" s="82"/>
      <c r="F12" s="82"/>
      <c r="G12" s="83"/>
      <c r="H12" s="83"/>
      <c r="I12" s="83"/>
      <c r="J12" s="83"/>
      <c r="K12" s="83"/>
      <c r="AE12" s="85"/>
      <c r="AF12" s="85"/>
      <c r="AG12" s="85"/>
    </row>
    <row r="13" spans="1:33" s="87" customFormat="1" ht="18" customHeight="1">
      <c r="A13" s="835" t="s">
        <v>407</v>
      </c>
      <c r="B13" s="835"/>
      <c r="C13" s="835"/>
      <c r="D13" s="835"/>
      <c r="E13" s="86"/>
      <c r="X13" s="85"/>
      <c r="Y13" s="85"/>
      <c r="Z13" s="85"/>
    </row>
    <row r="14" spans="1:33" s="87" customFormat="1" ht="18" customHeight="1">
      <c r="A14" s="86"/>
      <c r="B14" s="86"/>
      <c r="C14" s="86"/>
      <c r="D14" s="86"/>
      <c r="X14" s="85"/>
      <c r="Y14" s="85"/>
      <c r="Z14" s="85"/>
    </row>
    <row r="15" spans="1:33" ht="66.900000000000006" customHeight="1">
      <c r="A15" s="88" t="s">
        <v>408</v>
      </c>
      <c r="B15" s="89" t="s">
        <v>409</v>
      </c>
      <c r="C15" s="90" t="s">
        <v>410</v>
      </c>
      <c r="D15" s="90" t="s">
        <v>411</v>
      </c>
    </row>
    <row r="16" spans="1:33" ht="15.6">
      <c r="A16" s="91"/>
      <c r="B16" s="91"/>
      <c r="C16" s="91"/>
      <c r="D16" s="91"/>
    </row>
    <row r="17" spans="1:4" ht="15.6">
      <c r="A17" s="91"/>
      <c r="B17" s="91"/>
      <c r="C17" s="91"/>
      <c r="D17" s="91"/>
    </row>
    <row r="18" spans="1:4" ht="15.6">
      <c r="A18" s="91"/>
      <c r="B18" s="91"/>
      <c r="C18" s="91"/>
      <c r="D18" s="91"/>
    </row>
    <row r="19" spans="1:4" ht="15.6">
      <c r="A19" s="91"/>
      <c r="B19" s="91"/>
      <c r="C19" s="91"/>
      <c r="D19" s="91"/>
    </row>
    <row r="20" spans="1:4" ht="15.6">
      <c r="A20" s="91"/>
      <c r="B20" s="91"/>
      <c r="C20" s="91"/>
      <c r="D20" s="91"/>
    </row>
    <row r="21" spans="1:4" ht="15.6">
      <c r="A21" s="91"/>
      <c r="B21" s="91"/>
      <c r="C21" s="91"/>
      <c r="D21" s="91"/>
    </row>
    <row r="22" spans="1:4" ht="15.6">
      <c r="A22" s="91"/>
      <c r="B22" s="91"/>
      <c r="C22" s="91"/>
      <c r="D22" s="91"/>
    </row>
    <row r="23" spans="1:4" ht="15.6">
      <c r="A23" s="91"/>
      <c r="B23" s="91"/>
      <c r="C23" s="91"/>
      <c r="D23" s="91"/>
    </row>
    <row r="24" spans="1:4" ht="15.6">
      <c r="A24" s="91"/>
      <c r="B24" s="91"/>
      <c r="C24" s="91"/>
      <c r="D24" s="91"/>
    </row>
    <row r="25" spans="1:4" ht="15.6">
      <c r="A25" s="91"/>
      <c r="B25" s="91"/>
      <c r="C25" s="91"/>
      <c r="D25" s="91"/>
    </row>
    <row r="26" spans="1:4" ht="15.6">
      <c r="A26" s="91"/>
      <c r="B26" s="91"/>
      <c r="C26" s="91"/>
      <c r="D26" s="91"/>
    </row>
    <row r="27" spans="1:4" ht="15.6">
      <c r="A27" s="91"/>
      <c r="B27" s="91"/>
      <c r="C27" s="91"/>
      <c r="D27" s="91"/>
    </row>
    <row r="28" spans="1:4" ht="15.6">
      <c r="A28" s="91"/>
      <c r="B28" s="91"/>
      <c r="C28" s="91"/>
      <c r="D28" s="91"/>
    </row>
    <row r="29" spans="1:4" ht="15.6">
      <c r="A29" s="91"/>
      <c r="B29" s="91"/>
      <c r="C29" s="91"/>
      <c r="D29" s="91"/>
    </row>
    <row r="30" spans="1:4" ht="15.6">
      <c r="A30" s="91"/>
      <c r="B30" s="91"/>
      <c r="C30" s="91"/>
      <c r="D30" s="91"/>
    </row>
    <row r="31" spans="1:4" ht="15.6">
      <c r="A31" s="91"/>
      <c r="B31" s="91"/>
      <c r="C31" s="91"/>
      <c r="D31" s="91"/>
    </row>
    <row r="32" spans="1:4" ht="15.6">
      <c r="A32" s="91"/>
      <c r="B32" s="91"/>
      <c r="C32" s="91"/>
      <c r="D32" s="91"/>
    </row>
    <row r="33" spans="1:4" ht="15.6">
      <c r="A33" s="91"/>
      <c r="B33" s="91"/>
      <c r="C33" s="91"/>
      <c r="D33" s="91"/>
    </row>
    <row r="34" spans="1:4" ht="15.6">
      <c r="A34" s="91"/>
      <c r="B34" s="91"/>
      <c r="C34" s="91"/>
      <c r="D34" s="91"/>
    </row>
    <row r="35" spans="1:4" ht="15.6">
      <c r="A35" s="91"/>
      <c r="B35" s="91"/>
      <c r="C35" s="91"/>
      <c r="D35" s="91"/>
    </row>
    <row r="36" spans="1:4" ht="15.6">
      <c r="A36" s="91"/>
      <c r="B36" s="91"/>
      <c r="C36" s="91"/>
      <c r="D36" s="91"/>
    </row>
    <row r="37" spans="1:4" ht="15.6">
      <c r="A37" s="91"/>
      <c r="B37" s="91"/>
      <c r="C37" s="91"/>
      <c r="D37" s="91"/>
    </row>
    <row r="38" spans="1:4" ht="15.6">
      <c r="A38" s="91"/>
      <c r="B38" s="91"/>
      <c r="C38" s="91"/>
      <c r="D38" s="91"/>
    </row>
    <row r="39" spans="1:4" ht="15.6">
      <c r="A39" s="91"/>
      <c r="B39" s="91"/>
      <c r="C39" s="91"/>
      <c r="D39" s="91"/>
    </row>
    <row r="40" spans="1:4" ht="15.6">
      <c r="A40" s="91"/>
      <c r="B40" s="91"/>
      <c r="C40" s="91"/>
      <c r="D40" s="91"/>
    </row>
    <row r="41" spans="1:4" ht="15.6">
      <c r="A41" s="91"/>
      <c r="B41" s="91"/>
      <c r="C41" s="91"/>
      <c r="D41" s="91"/>
    </row>
    <row r="42" spans="1:4" ht="15.6">
      <c r="A42" s="91"/>
      <c r="B42" s="91"/>
      <c r="C42" s="91"/>
      <c r="D42" s="91"/>
    </row>
    <row r="43" spans="1:4" ht="15.6">
      <c r="A43" s="91"/>
      <c r="B43" s="91"/>
      <c r="C43" s="91"/>
      <c r="D43" s="91"/>
    </row>
    <row r="44" spans="1:4" ht="15.6">
      <c r="A44" s="91"/>
      <c r="B44" s="91"/>
      <c r="C44" s="91"/>
      <c r="D44" s="91"/>
    </row>
    <row r="45" spans="1:4" ht="15.6">
      <c r="A45" s="91"/>
      <c r="B45" s="91"/>
      <c r="C45" s="91"/>
      <c r="D45" s="91"/>
    </row>
    <row r="46" spans="1:4" ht="15.6">
      <c r="A46" s="91"/>
      <c r="B46" s="91"/>
      <c r="C46" s="91"/>
      <c r="D46" s="91"/>
    </row>
    <row r="47" spans="1:4" ht="15.6">
      <c r="A47" s="91"/>
      <c r="B47" s="91"/>
      <c r="C47" s="91"/>
      <c r="D47" s="91"/>
    </row>
    <row r="48" spans="1:4" ht="15.6">
      <c r="A48" s="91"/>
      <c r="B48" s="91"/>
      <c r="C48" s="91"/>
      <c r="D48" s="91"/>
    </row>
    <row r="49" spans="1:4" ht="15.6">
      <c r="A49" s="91"/>
      <c r="B49" s="91"/>
      <c r="C49" s="91"/>
      <c r="D49" s="91"/>
    </row>
    <row r="50" spans="1:4" ht="15.6">
      <c r="A50" s="91"/>
      <c r="B50" s="91"/>
      <c r="C50" s="91"/>
      <c r="D50" s="91"/>
    </row>
    <row r="51" spans="1:4" ht="15.6">
      <c r="A51" s="91"/>
      <c r="B51" s="91"/>
      <c r="C51" s="91"/>
      <c r="D51" s="91"/>
    </row>
    <row r="52" spans="1:4" ht="15.6">
      <c r="A52" s="91"/>
      <c r="B52" s="91"/>
      <c r="C52" s="91"/>
      <c r="D52" s="91"/>
    </row>
    <row r="53" spans="1:4" ht="15.6">
      <c r="A53" s="91"/>
      <c r="B53" s="91"/>
      <c r="C53" s="91"/>
      <c r="D53" s="91"/>
    </row>
    <row r="54" spans="1:4" ht="15.6">
      <c r="A54" s="91"/>
      <c r="B54" s="91"/>
      <c r="C54" s="91"/>
      <c r="D54" s="91"/>
    </row>
    <row r="55" spans="1:4" ht="15.6">
      <c r="A55" s="91"/>
      <c r="B55" s="91"/>
      <c r="C55" s="91"/>
      <c r="D55" s="91"/>
    </row>
    <row r="56" spans="1:4" ht="15.6">
      <c r="A56" s="91"/>
      <c r="B56" s="91"/>
      <c r="C56" s="91"/>
      <c r="D56" s="91"/>
    </row>
    <row r="57" spans="1:4" ht="15.6">
      <c r="A57" s="91"/>
      <c r="B57" s="91"/>
      <c r="C57" s="91"/>
      <c r="D57" s="91"/>
    </row>
    <row r="58" spans="1:4" ht="15.6">
      <c r="A58" s="91"/>
      <c r="B58" s="91"/>
      <c r="C58" s="91"/>
      <c r="D58" s="91"/>
    </row>
    <row r="59" spans="1:4" ht="15.6">
      <c r="A59" s="91"/>
      <c r="B59" s="91"/>
      <c r="C59" s="91"/>
      <c r="D59" s="91"/>
    </row>
    <row r="60" spans="1:4" ht="15.6">
      <c r="A60" s="91"/>
      <c r="B60" s="91"/>
      <c r="C60" s="91"/>
      <c r="D60" s="91"/>
    </row>
    <row r="61" spans="1:4" ht="15.6">
      <c r="A61" s="91"/>
      <c r="B61" s="91"/>
      <c r="C61" s="91"/>
      <c r="D61" s="91"/>
    </row>
    <row r="62" spans="1:4" ht="15.6">
      <c r="A62" s="91"/>
      <c r="B62" s="91"/>
      <c r="C62" s="91"/>
      <c r="D62" s="91"/>
    </row>
    <row r="63" spans="1:4" ht="15.6">
      <c r="A63" s="91"/>
      <c r="B63" s="91"/>
      <c r="C63" s="91"/>
      <c r="D63" s="91"/>
    </row>
    <row r="64" spans="1:4" ht="15.6">
      <c r="A64" s="91"/>
      <c r="B64" s="91"/>
      <c r="C64" s="91"/>
      <c r="D64" s="91"/>
    </row>
    <row r="65" spans="1:4" ht="15.6">
      <c r="A65" s="91"/>
      <c r="B65" s="91"/>
      <c r="C65" s="91"/>
      <c r="D65" s="91"/>
    </row>
    <row r="66" spans="1:4" ht="15.6">
      <c r="A66" s="91"/>
      <c r="B66" s="91"/>
      <c r="C66" s="91"/>
      <c r="D66" s="91"/>
    </row>
    <row r="67" spans="1:4" ht="15.6">
      <c r="A67" s="91"/>
      <c r="B67" s="91"/>
      <c r="C67" s="91"/>
      <c r="D67" s="91"/>
    </row>
    <row r="68" spans="1:4" ht="15.6">
      <c r="A68" s="91"/>
      <c r="B68" s="91"/>
      <c r="C68" s="91"/>
      <c r="D68" s="91"/>
    </row>
    <row r="69" spans="1:4" ht="15.6">
      <c r="A69" s="91"/>
      <c r="B69" s="91"/>
      <c r="C69" s="91"/>
      <c r="D69" s="91"/>
    </row>
    <row r="70" spans="1:4" ht="15.6">
      <c r="A70" s="91"/>
      <c r="B70" s="91"/>
      <c r="C70" s="91"/>
      <c r="D70" s="91"/>
    </row>
    <row r="71" spans="1:4" ht="15.6">
      <c r="A71" s="91"/>
      <c r="B71" s="91"/>
      <c r="C71" s="91"/>
      <c r="D71" s="91"/>
    </row>
    <row r="72" spans="1:4" ht="15.6">
      <c r="A72" s="91"/>
      <c r="B72" s="91"/>
      <c r="C72" s="91"/>
      <c r="D72" s="91"/>
    </row>
    <row r="73" spans="1:4" ht="15.6">
      <c r="A73" s="91"/>
      <c r="B73" s="91"/>
      <c r="C73" s="91"/>
      <c r="D73" s="91"/>
    </row>
    <row r="74" spans="1:4" ht="15.6">
      <c r="A74" s="91"/>
      <c r="B74" s="91"/>
      <c r="C74" s="91"/>
      <c r="D74" s="91"/>
    </row>
    <row r="75" spans="1:4" ht="15.6">
      <c r="A75" s="91"/>
      <c r="B75" s="91"/>
      <c r="C75" s="91"/>
      <c r="D75" s="91"/>
    </row>
    <row r="76" spans="1:4" ht="15.6">
      <c r="A76" s="91"/>
      <c r="B76" s="91"/>
      <c r="C76" s="91"/>
      <c r="D76" s="91"/>
    </row>
    <row r="77" spans="1:4" ht="15.6">
      <c r="A77" s="91"/>
      <c r="B77" s="91"/>
      <c r="C77" s="91"/>
      <c r="D77" s="91"/>
    </row>
    <row r="78" spans="1:4" ht="32.1" customHeight="1">
      <c r="B78" s="92" t="s">
        <v>412</v>
      </c>
      <c r="C78" s="94">
        <f>SUM(C16:C77)</f>
        <v>0</v>
      </c>
    </row>
    <row r="79" spans="1:4" ht="15.9" customHeight="1"/>
    <row r="80" spans="1:4" ht="15.9" customHeight="1"/>
    <row r="84" spans="1:1">
      <c r="A84" s="75" t="s">
        <v>413</v>
      </c>
    </row>
    <row r="85" spans="1:1">
      <c r="A85" s="75" t="s">
        <v>414</v>
      </c>
    </row>
    <row r="86" spans="1:1">
      <c r="A86" s="75" t="s">
        <v>415</v>
      </c>
    </row>
    <row r="87" spans="1:1">
      <c r="A87" s="75" t="s">
        <v>416</v>
      </c>
    </row>
    <row r="88" spans="1:1">
      <c r="A88" s="75" t="s">
        <v>417</v>
      </c>
    </row>
    <row r="89" spans="1:1">
      <c r="A89" s="75" t="s">
        <v>418</v>
      </c>
    </row>
    <row r="90" spans="1:1">
      <c r="A90" s="75" t="s">
        <v>419</v>
      </c>
    </row>
    <row r="91" spans="1:1">
      <c r="A91" s="75" t="s">
        <v>420</v>
      </c>
    </row>
    <row r="92" spans="1:1">
      <c r="A92" s="75" t="s">
        <v>421</v>
      </c>
    </row>
    <row r="93" spans="1:1">
      <c r="A93" s="75" t="s">
        <v>422</v>
      </c>
    </row>
    <row r="94" spans="1:1">
      <c r="A94" s="75" t="s">
        <v>423</v>
      </c>
    </row>
    <row r="95" spans="1:1">
      <c r="A95" s="75" t="s">
        <v>424</v>
      </c>
    </row>
    <row r="96" spans="1:1">
      <c r="A96" s="75" t="s">
        <v>425</v>
      </c>
    </row>
    <row r="97" spans="1:1">
      <c r="A97" s="75" t="s">
        <v>426</v>
      </c>
    </row>
    <row r="98" spans="1:1">
      <c r="A98" s="75" t="s">
        <v>427</v>
      </c>
    </row>
    <row r="99" spans="1:1">
      <c r="A99" s="75" t="s">
        <v>428</v>
      </c>
    </row>
  </sheetData>
  <mergeCells count="2">
    <mergeCell ref="A13:D13"/>
    <mergeCell ref="A6:C6"/>
  </mergeCells>
  <dataValidations count="1">
    <dataValidation type="list" allowBlank="1" showInputMessage="1" showErrorMessage="1" sqref="B16:B77" xr:uid="{00000000-0002-0000-0700-000000000000}">
      <formula1>$A$85:$A$99</formula1>
    </dataValidation>
  </dataValidations>
  <pageMargins left="0.7" right="0.7" top="0.75" bottom="0.75" header="0.3" footer="0.3"/>
  <pageSetup paperSize="9" scale="43"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EC6DB4345F2C843B989C92EB76ABA62" ma:contentTypeVersion="20" ma:contentTypeDescription="Crée un document." ma:contentTypeScope="" ma:versionID="52b8edc1f147122fb00a8838de8e08ac">
  <xsd:schema xmlns:xsd="http://www.w3.org/2001/XMLSchema" xmlns:xs="http://www.w3.org/2001/XMLSchema" xmlns:p="http://schemas.microsoft.com/office/2006/metadata/properties" xmlns:ns2="a017eb42-bf9e-454c-9ec8-6fc9f3f28a5f" xmlns:ns3="459cc3d8-d97c-4384-b822-1ec5ceeb9dc5" targetNamespace="http://schemas.microsoft.com/office/2006/metadata/properties" ma:root="true" ma:fieldsID="3d95e924cad1aaf73f4d6e77d1f7a27e" ns2:_="" ns3:_="">
    <xsd:import namespace="a017eb42-bf9e-454c-9ec8-6fc9f3f28a5f"/>
    <xsd:import namespace="459cc3d8-d97c-4384-b822-1ec5ceeb9dc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heur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17eb42-bf9e-454c-9ec8-6fc9f3f28a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2c4b415-99f6-464f-a3e0-082bb0620b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heures" ma:index="26" nillable="true" ma:displayName="heures" ma:format="DateOnly" ma:internalName="heures">
      <xsd:simpleType>
        <xsd:restriction base="dms:DateTim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9cc3d8-d97c-4384-b822-1ec5ceeb9dc5"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d14c04dc-d599-4c87-9b60-40303debf7a7}" ma:internalName="TaxCatchAll" ma:showField="CatchAllData" ma:web="459cc3d8-d97c-4384-b822-1ec5ceeb9d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59cc3d8-d97c-4384-b822-1ec5ceeb9dc5" xsi:nil="true"/>
    <lcf76f155ced4ddcb4097134ff3c332f xmlns="a017eb42-bf9e-454c-9ec8-6fc9f3f28a5f">
      <Terms xmlns="http://schemas.microsoft.com/office/infopath/2007/PartnerControls"/>
    </lcf76f155ced4ddcb4097134ff3c332f>
    <heures xmlns="a017eb42-bf9e-454c-9ec8-6fc9f3f28a5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969738-AA44-4667-9ACB-E7EBA39D61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17eb42-bf9e-454c-9ec8-6fc9f3f28a5f"/>
    <ds:schemaRef ds:uri="459cc3d8-d97c-4384-b822-1ec5ceeb9d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C1C715-7174-4F7E-81F9-DC2A9DBA5281}">
  <ds:schemaRefs>
    <ds:schemaRef ds:uri="http://schemas.microsoft.com/office/2006/metadata/properties"/>
    <ds:schemaRef ds:uri="http://schemas.microsoft.com/office/infopath/2007/PartnerControls"/>
    <ds:schemaRef ds:uri="459cc3d8-d97c-4384-b822-1ec5ceeb9dc5"/>
    <ds:schemaRef ds:uri="a017eb42-bf9e-454c-9ec8-6fc9f3f28a5f"/>
  </ds:schemaRefs>
</ds:datastoreItem>
</file>

<file path=customXml/itemProps3.xml><?xml version="1.0" encoding="utf-8"?>
<ds:datastoreItem xmlns:ds="http://schemas.openxmlformats.org/officeDocument/2006/customXml" ds:itemID="{C7944DB7-2132-4518-BFD4-1DDD896D94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13</vt:i4>
      </vt:variant>
    </vt:vector>
  </HeadingPairs>
  <TitlesOfParts>
    <vt:vector size="28" baseType="lpstr">
      <vt:lpstr>Instructions</vt:lpstr>
      <vt:lpstr>Liste Déroulante</vt:lpstr>
      <vt:lpstr>Secteur 1</vt:lpstr>
      <vt:lpstr>Secteur 2</vt:lpstr>
      <vt:lpstr>Secteur 3</vt:lpstr>
      <vt:lpstr>Secteur 4</vt:lpstr>
      <vt:lpstr>Secteur 5</vt:lpstr>
      <vt:lpstr>Heures et coûts Encadrement </vt:lpstr>
      <vt:lpstr>Dotation</vt:lpstr>
      <vt:lpstr>Répartition Orga prévisionnelle</vt:lpstr>
      <vt:lpstr>Materiels &amp; Produits</vt:lpstr>
      <vt:lpstr>Materiels outils de suivi</vt:lpstr>
      <vt:lpstr>Fournitures sanitaires</vt:lpstr>
      <vt:lpstr>Frais de structures</vt:lpstr>
      <vt:lpstr>Récapitulatif</vt:lpstr>
      <vt:lpstr>Dotation!Zone_d_impression</vt:lpstr>
      <vt:lpstr>'Fournitures sanitaires'!Zone_d_impression</vt:lpstr>
      <vt:lpstr>'Frais de structures'!Zone_d_impression</vt:lpstr>
      <vt:lpstr>'Heures et coûts Encadrement '!Zone_d_impression</vt:lpstr>
      <vt:lpstr>Instructions!Zone_d_impression</vt:lpstr>
      <vt:lpstr>'Materiels &amp; Produits'!Zone_d_impression</vt:lpstr>
      <vt:lpstr>'Materiels outils de suivi'!Zone_d_impression</vt:lpstr>
      <vt:lpstr>'Répartition Orga prévisionnelle'!Zone_d_impression</vt:lpstr>
      <vt:lpstr>'Secteur 1'!Zone_d_impression</vt:lpstr>
      <vt:lpstr>'Secteur 2'!Zone_d_impression</vt:lpstr>
      <vt:lpstr>'Secteur 3'!Zone_d_impression</vt:lpstr>
      <vt:lpstr>'Secteur 4'!Zone_d_impression</vt:lpstr>
      <vt:lpstr>'Secteur 5'!Zone_d_impression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SS;AT</dc:creator>
  <cp:keywords/>
  <dc:description/>
  <cp:lastModifiedBy>Sandra SAMAR | NEGO-PARTNER</cp:lastModifiedBy>
  <cp:revision/>
  <dcterms:created xsi:type="dcterms:W3CDTF">2022-05-31T14:15:41Z</dcterms:created>
  <dcterms:modified xsi:type="dcterms:W3CDTF">2026-02-09T08:48:18Z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0x0101008EC6DB4345F2C843B989C92EB76ABA62</vt:lpwstr>
  </property>
  <property fmtid="{D5CDD505-2E9C-101B-9397-08002B2CF9AE}" pid="3" name="MediaServiceImageTags">
    <vt:lpwstr/>
  </property>
</Properties>
</file>